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/Users/cesaraltamiranovazquez/Library/CloudStorage/Dropbox/Finca Haus/Formatos/"/>
    </mc:Choice>
  </mc:AlternateContent>
  <xr:revisionPtr revIDLastSave="0" documentId="13_ncr:1_{C7A60AA0-A2AF-2443-913F-68611A6FB89F}" xr6:coauthVersionLast="47" xr6:coauthVersionMax="47" xr10:uidLastSave="{00000000-0000-0000-0000-000000000000}"/>
  <bookViews>
    <workbookView xWindow="0" yWindow="0" windowWidth="28800" windowHeight="18000" firstSheet="8" activeTab="9" xr2:uid="{00000000-000D-0000-FFFF-FFFF00000000}"/>
  </bookViews>
  <sheets>
    <sheet name="Hoja1" sheetId="736" r:id="rId1"/>
    <sheet name="MAPA ESCUADRA" sheetId="642" r:id="rId2"/>
    <sheet name="COSTOS EVENTOS" sheetId="624" r:id="rId3"/>
    <sheet name="CONCENTRADO" sheetId="158" r:id="rId4"/>
    <sheet name="COTIZA BEBIDAS" sheetId="641" r:id="rId5"/>
    <sheet name="cotizador Banquetes" sheetId="102" r:id="rId6"/>
    <sheet name="Banquetes" sheetId="78" r:id="rId7"/>
    <sheet name="22 mzo 25 PEND PAGO" sheetId="579" r:id="rId8"/>
    <sheet name="11 abr 26" sheetId="740" r:id="rId9"/>
    <sheet name="25 abr 26 Sta Maria" sheetId="733" r:id="rId10"/>
    <sheet name="23 May 26" sheetId="745" r:id="rId11"/>
    <sheet name="Finca Haus Formato" sheetId="120" r:id="rId12"/>
    <sheet name="LOGISTICA  eventos" sheetId="666" r:id="rId13"/>
    <sheet name="Hoja2" sheetId="742" r:id="rId14"/>
    <sheet name="Finca 11 abr 26" sheetId="739" r:id="rId15"/>
    <sheet name="FINCA 17 ABR 26" sheetId="744" r:id="rId16"/>
    <sheet name="Finca 24 abr 26" sheetId="747" r:id="rId17"/>
    <sheet name="Finca 25 abr 26" sheetId="746" r:id="rId18"/>
    <sheet name="Finca 1 May 26" sheetId="737" r:id="rId19"/>
    <sheet name="Finca 2 May 26" sheetId="732" r:id="rId20"/>
    <sheet name="16 may 26" sheetId="743" r:id="rId21"/>
    <sheet name="6 jun 26" sheetId="722" r:id="rId22"/>
    <sheet name="FINCA 9 MAY 26" sheetId="741" r:id="rId23"/>
  </sheets>
  <definedNames>
    <definedName name="Print_Area" localSheetId="3">CONCENTRADO!#REF!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746" l="1"/>
  <c r="A17" i="747"/>
  <c r="A16" i="747"/>
  <c r="A15" i="747"/>
  <c r="A14" i="747"/>
  <c r="A13" i="747"/>
  <c r="A12" i="747"/>
  <c r="A11" i="747"/>
  <c r="T22" i="747"/>
  <c r="L65" i="747"/>
  <c r="A65" i="747"/>
  <c r="R63" i="747"/>
  <c r="Q63" i="747"/>
  <c r="P63" i="747"/>
  <c r="C49" i="747"/>
  <c r="C48" i="747"/>
  <c r="C50" i="747" s="1"/>
  <c r="F47" i="747"/>
  <c r="H44" i="747"/>
  <c r="D44" i="747"/>
  <c r="D45" i="747" s="1"/>
  <c r="Q17" i="747" s="1"/>
  <c r="Y37" i="747"/>
  <c r="Y36" i="747"/>
  <c r="Y35" i="747"/>
  <c r="Z38" i="747" s="1"/>
  <c r="Y32" i="747"/>
  <c r="Y31" i="747"/>
  <c r="Y30" i="747"/>
  <c r="Y29" i="747"/>
  <c r="K29" i="747"/>
  <c r="Y26" i="747"/>
  <c r="Y25" i="747"/>
  <c r="K25" i="747"/>
  <c r="Y24" i="747"/>
  <c r="Y20" i="747"/>
  <c r="X19" i="747"/>
  <c r="Y19" i="747" s="1"/>
  <c r="Y18" i="747"/>
  <c r="X18" i="747"/>
  <c r="Y17" i="747"/>
  <c r="X17" i="747"/>
  <c r="Y16" i="747"/>
  <c r="X16" i="747"/>
  <c r="R16" i="747"/>
  <c r="X15" i="747"/>
  <c r="Y15" i="747" s="1"/>
  <c r="Z20" i="747" s="1"/>
  <c r="R14" i="747"/>
  <c r="R13" i="747"/>
  <c r="Y12" i="747"/>
  <c r="R12" i="747"/>
  <c r="R17" i="747" s="1"/>
  <c r="Y11" i="747"/>
  <c r="Y10" i="747"/>
  <c r="Q10" i="747"/>
  <c r="R10" i="747" s="1"/>
  <c r="Y9" i="747"/>
  <c r="R9" i="747"/>
  <c r="Q9" i="747"/>
  <c r="Q8" i="747"/>
  <c r="Q11" i="747" s="1"/>
  <c r="X23" i="747" s="1"/>
  <c r="Y23" i="747" s="1"/>
  <c r="L65" i="746"/>
  <c r="A65" i="746"/>
  <c r="R63" i="746"/>
  <c r="Q63" i="746"/>
  <c r="P63" i="746"/>
  <c r="C49" i="746"/>
  <c r="C48" i="746"/>
  <c r="C50" i="746" s="1"/>
  <c r="F47" i="746"/>
  <c r="D45" i="746"/>
  <c r="Q17" i="746" s="1"/>
  <c r="H44" i="746"/>
  <c r="D44" i="746"/>
  <c r="Y37" i="746"/>
  <c r="Y36" i="746"/>
  <c r="Y35" i="746"/>
  <c r="Z38" i="746" s="1"/>
  <c r="Y32" i="746"/>
  <c r="Y31" i="746"/>
  <c r="X31" i="746"/>
  <c r="X30" i="746"/>
  <c r="Y30" i="746" s="1"/>
  <c r="X29" i="746"/>
  <c r="Y29" i="746" s="1"/>
  <c r="K29" i="746"/>
  <c r="Y26" i="746"/>
  <c r="Y25" i="746"/>
  <c r="K25" i="746"/>
  <c r="Y24" i="746"/>
  <c r="X24" i="746"/>
  <c r="Y20" i="746"/>
  <c r="X19" i="746"/>
  <c r="Y19" i="746" s="1"/>
  <c r="Y18" i="746"/>
  <c r="X18" i="746"/>
  <c r="X17" i="746"/>
  <c r="Y17" i="746" s="1"/>
  <c r="X16" i="746"/>
  <c r="Y16" i="746" s="1"/>
  <c r="R16" i="746"/>
  <c r="X15" i="746"/>
  <c r="Y15" i="746" s="1"/>
  <c r="R15" i="746"/>
  <c r="R14" i="746"/>
  <c r="R13" i="746"/>
  <c r="Y12" i="746"/>
  <c r="R12" i="746"/>
  <c r="R17" i="746" s="1"/>
  <c r="Y11" i="746"/>
  <c r="X10" i="746"/>
  <c r="Y10" i="746" s="1"/>
  <c r="Q10" i="746"/>
  <c r="R10" i="746" s="1"/>
  <c r="X9" i="746"/>
  <c r="Y9" i="746" s="1"/>
  <c r="Q9" i="746"/>
  <c r="R9" i="746" s="1"/>
  <c r="Q8" i="746"/>
  <c r="R8" i="746" s="1"/>
  <c r="N85" i="745"/>
  <c r="N84" i="745"/>
  <c r="N83" i="745"/>
  <c r="N82" i="745"/>
  <c r="N81" i="745"/>
  <c r="N80" i="745"/>
  <c r="N79" i="745"/>
  <c r="N78" i="745"/>
  <c r="N77" i="745"/>
  <c r="N76" i="745"/>
  <c r="O87" i="745" s="1"/>
  <c r="N70" i="745"/>
  <c r="N69" i="745"/>
  <c r="N68" i="745"/>
  <c r="O71" i="745" s="1"/>
  <c r="M64" i="745"/>
  <c r="N64" i="745" s="1"/>
  <c r="M63" i="745"/>
  <c r="N63" i="745" s="1"/>
  <c r="M62" i="745"/>
  <c r="N62" i="745" s="1"/>
  <c r="M61" i="745"/>
  <c r="N61" i="745" s="1"/>
  <c r="O64" i="745" s="1"/>
  <c r="N57" i="745"/>
  <c r="N53" i="745"/>
  <c r="M51" i="745"/>
  <c r="N51" i="745" s="1"/>
  <c r="N46" i="745"/>
  <c r="M45" i="745"/>
  <c r="N45" i="745" s="1"/>
  <c r="N44" i="745"/>
  <c r="N43" i="745"/>
  <c r="N42" i="745"/>
  <c r="M41" i="745"/>
  <c r="N41" i="745" s="1"/>
  <c r="O46" i="745" s="1"/>
  <c r="N39" i="745"/>
  <c r="N38" i="745"/>
  <c r="N37" i="745"/>
  <c r="M36" i="745"/>
  <c r="N36" i="745" s="1"/>
  <c r="O39" i="745" s="1"/>
  <c r="C30" i="745"/>
  <c r="Z26" i="745"/>
  <c r="G23" i="745"/>
  <c r="H22" i="745"/>
  <c r="H21" i="745"/>
  <c r="H20" i="745"/>
  <c r="H23" i="745" s="1"/>
  <c r="N18" i="745"/>
  <c r="H18" i="745"/>
  <c r="N17" i="745"/>
  <c r="N16" i="745"/>
  <c r="N15" i="745"/>
  <c r="N14" i="745"/>
  <c r="N13" i="745"/>
  <c r="N12" i="745"/>
  <c r="Z11" i="745"/>
  <c r="L11" i="745"/>
  <c r="H11" i="745"/>
  <c r="AB10" i="745"/>
  <c r="Z10" i="745" s="1"/>
  <c r="Z12" i="745" s="1"/>
  <c r="L10" i="745"/>
  <c r="N10" i="745" s="1"/>
  <c r="Z9" i="745"/>
  <c r="L9" i="745"/>
  <c r="N9" i="745" s="1"/>
  <c r="AB8" i="745"/>
  <c r="AC9" i="745" s="1"/>
  <c r="AB7" i="745"/>
  <c r="Z6" i="745"/>
  <c r="AB5" i="745"/>
  <c r="A12" i="744"/>
  <c r="A11" i="744"/>
  <c r="L65" i="744"/>
  <c r="C48" i="744" s="1"/>
  <c r="C50" i="744" s="1"/>
  <c r="A65" i="744"/>
  <c r="R63" i="744"/>
  <c r="Q63" i="744"/>
  <c r="P63" i="744"/>
  <c r="C49" i="744"/>
  <c r="F47" i="744"/>
  <c r="H44" i="744"/>
  <c r="D44" i="744"/>
  <c r="D45" i="744" s="1"/>
  <c r="Q17" i="744" s="1"/>
  <c r="Y37" i="744"/>
  <c r="Y36" i="744"/>
  <c r="Y35" i="744"/>
  <c r="Z38" i="744" s="1"/>
  <c r="Y32" i="744"/>
  <c r="X31" i="744"/>
  <c r="Y31" i="744" s="1"/>
  <c r="X30" i="744"/>
  <c r="Y30" i="744" s="1"/>
  <c r="X29" i="744"/>
  <c r="Y29" i="744" s="1"/>
  <c r="Z32" i="744" s="1"/>
  <c r="K29" i="744"/>
  <c r="Y26" i="744"/>
  <c r="Y25" i="744"/>
  <c r="K25" i="744"/>
  <c r="X24" i="744"/>
  <c r="Y24" i="744" s="1"/>
  <c r="Y20" i="744"/>
  <c r="X19" i="744"/>
  <c r="Y19" i="744" s="1"/>
  <c r="X18" i="744"/>
  <c r="Y18" i="744" s="1"/>
  <c r="X17" i="744"/>
  <c r="Y17" i="744" s="1"/>
  <c r="X16" i="744"/>
  <c r="Y16" i="744" s="1"/>
  <c r="R16" i="744"/>
  <c r="X15" i="744"/>
  <c r="Y15" i="744" s="1"/>
  <c r="R15" i="744"/>
  <c r="R14" i="744"/>
  <c r="R13" i="744"/>
  <c r="Y12" i="744"/>
  <c r="R12" i="744"/>
  <c r="R17" i="744" s="1"/>
  <c r="Y11" i="744"/>
  <c r="X10" i="744"/>
  <c r="Y10" i="744" s="1"/>
  <c r="Q10" i="744"/>
  <c r="R10" i="744" s="1"/>
  <c r="X9" i="744"/>
  <c r="Y9" i="744" s="1"/>
  <c r="Q9" i="744"/>
  <c r="R9" i="744" s="1"/>
  <c r="Q30" i="743"/>
  <c r="Q32" i="743"/>
  <c r="O30" i="743"/>
  <c r="A11" i="743"/>
  <c r="L65" i="743"/>
  <c r="A65" i="743"/>
  <c r="R63" i="743"/>
  <c r="Q63" i="743"/>
  <c r="P63" i="743"/>
  <c r="C49" i="743"/>
  <c r="C48" i="743"/>
  <c r="C50" i="743" s="1"/>
  <c r="F47" i="743"/>
  <c r="H44" i="743"/>
  <c r="D44" i="743"/>
  <c r="D45" i="743" s="1"/>
  <c r="Q17" i="743" s="1"/>
  <c r="Y37" i="743"/>
  <c r="Y36" i="743"/>
  <c r="Y35" i="743"/>
  <c r="Z38" i="743" s="1"/>
  <c r="Y32" i="743"/>
  <c r="X31" i="743"/>
  <c r="Y31" i="743" s="1"/>
  <c r="X30" i="743"/>
  <c r="Y30" i="743" s="1"/>
  <c r="X29" i="743"/>
  <c r="Y29" i="743" s="1"/>
  <c r="Z32" i="743" s="1"/>
  <c r="K29" i="743"/>
  <c r="Y26" i="743"/>
  <c r="Y25" i="743"/>
  <c r="K25" i="743"/>
  <c r="X24" i="743"/>
  <c r="Y24" i="743" s="1"/>
  <c r="Y20" i="743"/>
  <c r="X19" i="743"/>
  <c r="Y19" i="743" s="1"/>
  <c r="X18" i="743"/>
  <c r="Y18" i="743" s="1"/>
  <c r="X17" i="743"/>
  <c r="Y17" i="743" s="1"/>
  <c r="X16" i="743"/>
  <c r="Y16" i="743" s="1"/>
  <c r="R16" i="743"/>
  <c r="X15" i="743"/>
  <c r="Y15" i="743" s="1"/>
  <c r="Z20" i="743" s="1"/>
  <c r="R15" i="743"/>
  <c r="R14" i="743"/>
  <c r="R13" i="743"/>
  <c r="Y12" i="743"/>
  <c r="R12" i="743"/>
  <c r="R17" i="743" s="1"/>
  <c r="Y11" i="743"/>
  <c r="X10" i="743"/>
  <c r="Y10" i="743" s="1"/>
  <c r="Q10" i="743"/>
  <c r="R10" i="743" s="1"/>
  <c r="X9" i="743"/>
  <c r="Y9" i="743" s="1"/>
  <c r="Q9" i="743"/>
  <c r="R9" i="743" s="1"/>
  <c r="Q8" i="743"/>
  <c r="E1675" i="102"/>
  <c r="E1674" i="102"/>
  <c r="F1675" i="102" s="1"/>
  <c r="E1673" i="102"/>
  <c r="E1672" i="102"/>
  <c r="E1671" i="102"/>
  <c r="E1668" i="102"/>
  <c r="E1667" i="102"/>
  <c r="E1666" i="102"/>
  <c r="E1665" i="102"/>
  <c r="E1663" i="102"/>
  <c r="I1662" i="102"/>
  <c r="K1662" i="102" s="1"/>
  <c r="E1662" i="102"/>
  <c r="I1661" i="102"/>
  <c r="K1661" i="102" s="1"/>
  <c r="E1661" i="102"/>
  <c r="I1660" i="102"/>
  <c r="K1660" i="102" s="1"/>
  <c r="K1663" i="102" s="1"/>
  <c r="K1665" i="102" s="1"/>
  <c r="E1660" i="102"/>
  <c r="E1656" i="102"/>
  <c r="E1655" i="102"/>
  <c r="E1654" i="102"/>
  <c r="E1652" i="102"/>
  <c r="E1651" i="102"/>
  <c r="E1650" i="102"/>
  <c r="E1648" i="102"/>
  <c r="E1647" i="102"/>
  <c r="E1646" i="102"/>
  <c r="E1645" i="102"/>
  <c r="F1648" i="102" s="1"/>
  <c r="J1639" i="102"/>
  <c r="H1635" i="102"/>
  <c r="H1634" i="102"/>
  <c r="H1633" i="102"/>
  <c r="H1632" i="102"/>
  <c r="D1632" i="102"/>
  <c r="H1631" i="102"/>
  <c r="H1630" i="102"/>
  <c r="H1629" i="102"/>
  <c r="H1628" i="102"/>
  <c r="H1636" i="102" s="1"/>
  <c r="G1628" i="102"/>
  <c r="H22" i="78"/>
  <c r="H21" i="78"/>
  <c r="H21" i="740"/>
  <c r="E1621" i="102"/>
  <c r="E1620" i="102"/>
  <c r="E1619" i="102"/>
  <c r="E1618" i="102"/>
  <c r="E1617" i="102"/>
  <c r="F1621" i="102" s="1"/>
  <c r="E1614" i="102"/>
  <c r="E1613" i="102"/>
  <c r="E1612" i="102"/>
  <c r="E1611" i="102"/>
  <c r="E1609" i="102"/>
  <c r="I1608" i="102"/>
  <c r="K1608" i="102" s="1"/>
  <c r="E1608" i="102"/>
  <c r="I1607" i="102"/>
  <c r="K1607" i="102" s="1"/>
  <c r="E1607" i="102"/>
  <c r="I1606" i="102"/>
  <c r="K1606" i="102" s="1"/>
  <c r="K1609" i="102" s="1"/>
  <c r="K1611" i="102" s="1"/>
  <c r="E1606" i="102"/>
  <c r="E1602" i="102"/>
  <c r="E1601" i="102"/>
  <c r="E1600" i="102"/>
  <c r="E1598" i="102"/>
  <c r="E1597" i="102"/>
  <c r="E1596" i="102"/>
  <c r="E1594" i="102"/>
  <c r="E1593" i="102"/>
  <c r="E1592" i="102"/>
  <c r="E1591" i="102"/>
  <c r="F1594" i="102" s="1"/>
  <c r="J1585" i="102"/>
  <c r="H1581" i="102"/>
  <c r="H1580" i="102"/>
  <c r="H1579" i="102"/>
  <c r="H1578" i="102"/>
  <c r="D1578" i="102"/>
  <c r="H1577" i="102"/>
  <c r="H1576" i="102"/>
  <c r="H1575" i="102"/>
  <c r="H1574" i="102"/>
  <c r="H1582" i="102" s="1"/>
  <c r="G1574" i="102"/>
  <c r="DF31" i="642"/>
  <c r="DE31" i="642"/>
  <c r="DD31" i="642" s="1"/>
  <c r="DC31" i="642" s="1"/>
  <c r="DB31" i="642" s="1"/>
  <c r="DA31" i="642" s="1"/>
  <c r="CZ31" i="642" s="1"/>
  <c r="CY31" i="642" s="1"/>
  <c r="CX31" i="642" s="1"/>
  <c r="CW31" i="642" s="1"/>
  <c r="CV31" i="642" s="1"/>
  <c r="DL23" i="642"/>
  <c r="DG21" i="642"/>
  <c r="DH23" i="642"/>
  <c r="DG23" i="642" s="1"/>
  <c r="DI23" i="642"/>
  <c r="DJ26" i="642"/>
  <c r="DJ27" i="642"/>
  <c r="DJ28" i="642"/>
  <c r="CX28" i="642"/>
  <c r="CY28" i="642" s="1"/>
  <c r="CZ28" i="642" s="1"/>
  <c r="DA28" i="642" s="1"/>
  <c r="DB28" i="642" s="1"/>
  <c r="DC28" i="642" s="1"/>
  <c r="DD28" i="642" s="1"/>
  <c r="DE28" i="642" s="1"/>
  <c r="DF28" i="642" s="1"/>
  <c r="DG28" i="642" s="1"/>
  <c r="DH28" i="642" s="1"/>
  <c r="DI28" i="642" s="1"/>
  <c r="CW28" i="642"/>
  <c r="CV28" i="642"/>
  <c r="DH21" i="642"/>
  <c r="DI21" i="642" s="1"/>
  <c r="DJ21" i="642" s="1"/>
  <c r="DK21" i="642" s="1"/>
  <c r="CD24" i="642"/>
  <c r="CE23" i="642"/>
  <c r="CF23" i="642"/>
  <c r="CG23" i="642"/>
  <c r="CE21" i="642"/>
  <c r="CF21" i="642" s="1"/>
  <c r="CG21" i="642" s="1"/>
  <c r="CD21" i="642"/>
  <c r="CC21" i="642"/>
  <c r="CO31" i="642"/>
  <c r="CN31" i="642"/>
  <c r="CM31" i="642"/>
  <c r="CL31" i="642"/>
  <c r="CK31" i="642"/>
  <c r="CJ31" i="642"/>
  <c r="CI31" i="642"/>
  <c r="CH31" i="642"/>
  <c r="CG31" i="642"/>
  <c r="CF31" i="642"/>
  <c r="CE31" i="642"/>
  <c r="CD31" i="642"/>
  <c r="CC31" i="642"/>
  <c r="CP31" i="642"/>
  <c r="CU51" i="642"/>
  <c r="CT51" i="642" s="1"/>
  <c r="CS51" i="642" s="1"/>
  <c r="CR51" i="642" s="1"/>
  <c r="CG51" i="642"/>
  <c r="CF51" i="642" s="1"/>
  <c r="CD51" i="642" s="1"/>
  <c r="CC51" i="642" s="1"/>
  <c r="CB50" i="642" s="1"/>
  <c r="CB49" i="642" s="1"/>
  <c r="CB48" i="642" s="1"/>
  <c r="CB47" i="642" s="1"/>
  <c r="CB46" i="642" s="1"/>
  <c r="CB45" i="642" s="1"/>
  <c r="CB44" i="642" s="1"/>
  <c r="CB43" i="642" s="1"/>
  <c r="CC42" i="642" s="1"/>
  <c r="CD43" i="642" s="1"/>
  <c r="CD44" i="642" s="1"/>
  <c r="CD45" i="642" s="1"/>
  <c r="CD46" i="642" s="1"/>
  <c r="CD47" i="642" s="1"/>
  <c r="CD48" i="642" s="1"/>
  <c r="CF49" i="642" s="1"/>
  <c r="CG49" i="642" s="1"/>
  <c r="CR49" i="642"/>
  <c r="CS49" i="642" s="1"/>
  <c r="CT49" i="642" s="1"/>
  <c r="CU48" i="642" s="1"/>
  <c r="CU47" i="642" s="1"/>
  <c r="CU46" i="642" s="1"/>
  <c r="CU45" i="642" s="1"/>
  <c r="CU44" i="642" s="1"/>
  <c r="CU43" i="642" s="1"/>
  <c r="CS31" i="642"/>
  <c r="CB30" i="642" s="1"/>
  <c r="CB29" i="642" s="1"/>
  <c r="CB28" i="642" s="1"/>
  <c r="CB27" i="642" s="1"/>
  <c r="CB26" i="642" s="1"/>
  <c r="CB25" i="642" s="1"/>
  <c r="CB24" i="642" s="1"/>
  <c r="CB23" i="642" s="1"/>
  <c r="CD25" i="642" s="1"/>
  <c r="CD26" i="642" s="1"/>
  <c r="CD27" i="642" s="1"/>
  <c r="CD28" i="642" s="1"/>
  <c r="CE28" i="642" s="1"/>
  <c r="CF28" i="642" s="1"/>
  <c r="CG28" i="642" s="1"/>
  <c r="BE51" i="642"/>
  <c r="BD51" i="642" s="1"/>
  <c r="BB51" i="642" s="1"/>
  <c r="BA51" i="642" s="1"/>
  <c r="AZ50" i="642" s="1"/>
  <c r="AZ49" i="642" s="1"/>
  <c r="AZ48" i="642" s="1"/>
  <c r="AZ47" i="642" s="1"/>
  <c r="AZ46" i="642" s="1"/>
  <c r="AZ45" i="642" s="1"/>
  <c r="AZ44" i="642" s="1"/>
  <c r="AZ43" i="642" s="1"/>
  <c r="BA42" i="642" s="1"/>
  <c r="BB43" i="642" s="1"/>
  <c r="BB44" i="642" s="1"/>
  <c r="BB45" i="642" s="1"/>
  <c r="BB46" i="642" s="1"/>
  <c r="BB47" i="642" s="1"/>
  <c r="BB48" i="642" s="1"/>
  <c r="BD49" i="642" s="1"/>
  <c r="BE49" i="642" s="1"/>
  <c r="BF49" i="642" s="1"/>
  <c r="BG49" i="642" s="1"/>
  <c r="BH49" i="642" s="1"/>
  <c r="BI49" i="642" s="1"/>
  <c r="BJ49" i="642" s="1"/>
  <c r="BK49" i="642" s="1"/>
  <c r="BL49" i="642" s="1"/>
  <c r="BM49" i="642" s="1"/>
  <c r="BN48" i="642" s="1"/>
  <c r="BN47" i="642" s="1"/>
  <c r="BN46" i="642" s="1"/>
  <c r="BN45" i="642" s="1"/>
  <c r="BN44" i="642" s="1"/>
  <c r="BN43" i="642" s="1"/>
  <c r="BO42" i="642" s="1"/>
  <c r="BP43" i="642" s="1"/>
  <c r="BP44" i="642" s="1"/>
  <c r="BP45" i="642" s="1"/>
  <c r="BP46" i="642" s="1"/>
  <c r="BP47" i="642" s="1"/>
  <c r="BP48" i="642" s="1"/>
  <c r="BP49" i="642" s="1"/>
  <c r="BP50" i="642" s="1"/>
  <c r="BO51" i="642" s="1"/>
  <c r="BN51" i="642" s="1"/>
  <c r="BM51" i="642" s="1"/>
  <c r="BL51" i="642" s="1"/>
  <c r="BK51" i="642" s="1"/>
  <c r="BJ51" i="642" s="1"/>
  <c r="BI51" i="642" s="1"/>
  <c r="BH51" i="642" s="1"/>
  <c r="BG51" i="642" s="1"/>
  <c r="BL31" i="642"/>
  <c r="BF31" i="642" s="1"/>
  <c r="BE31" i="642" s="1"/>
  <c r="BD31" i="642" s="1"/>
  <c r="BC31" i="642" s="1"/>
  <c r="BB31" i="642" s="1"/>
  <c r="BA31" i="642" s="1"/>
  <c r="AZ30" i="642" s="1"/>
  <c r="AZ29" i="642" s="1"/>
  <c r="AZ28" i="642" s="1"/>
  <c r="AZ27" i="642" s="1"/>
  <c r="AZ26" i="642" s="1"/>
  <c r="AZ25" i="642" s="1"/>
  <c r="AZ24" i="642" s="1"/>
  <c r="AZ23" i="642" s="1"/>
  <c r="BA22" i="642" s="1"/>
  <c r="BB22" i="642" s="1"/>
  <c r="BC22" i="642" s="1"/>
  <c r="BD22" i="642" s="1"/>
  <c r="BE22" i="642" s="1"/>
  <c r="BF22" i="642" s="1"/>
  <c r="BG23" i="642" s="1"/>
  <c r="BF24" i="642" s="1"/>
  <c r="BE24" i="642" s="1"/>
  <c r="BD24" i="642" s="1"/>
  <c r="BB25" i="642" s="1"/>
  <c r="BB26" i="642" s="1"/>
  <c r="BB27" i="642" s="1"/>
  <c r="BB28" i="642" s="1"/>
  <c r="BD29" i="642" s="1"/>
  <c r="BE29" i="642" s="1"/>
  <c r="BF29" i="642" s="1"/>
  <c r="BS31" i="642" s="1"/>
  <c r="BT31" i="642" s="1"/>
  <c r="BU31" i="642" s="1"/>
  <c r="BV31" i="642" s="1"/>
  <c r="BW31" i="642" s="1"/>
  <c r="BX31" i="642" s="1"/>
  <c r="BY30" i="642" s="1"/>
  <c r="BY29" i="642" s="1"/>
  <c r="BY28" i="642" s="1"/>
  <c r="BY27" i="642" s="1"/>
  <c r="BY26" i="642" s="1"/>
  <c r="BY25" i="642" s="1"/>
  <c r="BY24" i="642" s="1"/>
  <c r="BY23" i="642" s="1"/>
  <c r="BX22" i="642" s="1"/>
  <c r="BW22" i="642" s="1"/>
  <c r="BV22" i="642" s="1"/>
  <c r="BU22" i="642" s="1"/>
  <c r="BT22" i="642" s="1"/>
  <c r="BS22" i="642" s="1"/>
  <c r="BR23" i="642" s="1"/>
  <c r="BS24" i="642" s="1"/>
  <c r="BT24" i="642" s="1"/>
  <c r="BU24" i="642" s="1"/>
  <c r="BV24" i="642" s="1"/>
  <c r="BW25" i="642" s="1"/>
  <c r="BW26" i="642" s="1"/>
  <c r="BW27" i="642" s="1"/>
  <c r="BW28" i="642" s="1"/>
  <c r="BV29" i="642" s="1"/>
  <c r="BT29" i="642" s="1"/>
  <c r="BS29" i="642" s="1"/>
  <c r="E1567" i="102"/>
  <c r="E1566" i="102"/>
  <c r="E1565" i="102"/>
  <c r="E1564" i="102"/>
  <c r="E1563" i="102"/>
  <c r="F1567" i="102" s="1"/>
  <c r="E1560" i="102"/>
  <c r="E1559" i="102"/>
  <c r="E1558" i="102"/>
  <c r="E1557" i="102"/>
  <c r="E1555" i="102"/>
  <c r="I1554" i="102"/>
  <c r="K1554" i="102" s="1"/>
  <c r="E1554" i="102"/>
  <c r="I1553" i="102"/>
  <c r="K1553" i="102" s="1"/>
  <c r="E1553" i="102"/>
  <c r="I1552" i="102"/>
  <c r="K1552" i="102" s="1"/>
  <c r="K1555" i="102" s="1"/>
  <c r="K1557" i="102" s="1"/>
  <c r="E1552" i="102"/>
  <c r="F1560" i="102" s="1"/>
  <c r="E1548" i="102"/>
  <c r="E1547" i="102"/>
  <c r="E1546" i="102"/>
  <c r="E1544" i="102"/>
  <c r="E1543" i="102"/>
  <c r="E1542" i="102"/>
  <c r="F1548" i="102" s="1"/>
  <c r="E1540" i="102"/>
  <c r="E1539" i="102"/>
  <c r="E1538" i="102"/>
  <c r="E1537" i="102"/>
  <c r="F1540" i="102" s="1"/>
  <c r="J1531" i="102"/>
  <c r="H1527" i="102"/>
  <c r="H1526" i="102"/>
  <c r="H1525" i="102"/>
  <c r="H1524" i="102"/>
  <c r="D1524" i="102"/>
  <c r="H1523" i="102"/>
  <c r="H1522" i="102"/>
  <c r="H1521" i="102"/>
  <c r="H1520" i="102"/>
  <c r="H1528" i="102" s="1"/>
  <c r="G1520" i="102"/>
  <c r="B1498" i="102"/>
  <c r="E1513" i="102"/>
  <c r="E1512" i="102"/>
  <c r="E1511" i="102"/>
  <c r="E1510" i="102"/>
  <c r="E1509" i="102"/>
  <c r="F1513" i="102" s="1"/>
  <c r="E1506" i="102"/>
  <c r="E1505" i="102"/>
  <c r="E1504" i="102"/>
  <c r="E1503" i="102"/>
  <c r="E1501" i="102"/>
  <c r="I1500" i="102"/>
  <c r="K1500" i="102" s="1"/>
  <c r="E1500" i="102"/>
  <c r="I1499" i="102"/>
  <c r="K1499" i="102" s="1"/>
  <c r="E1499" i="102"/>
  <c r="I1498" i="102"/>
  <c r="K1498" i="102" s="1"/>
  <c r="K1501" i="102" s="1"/>
  <c r="K1503" i="102" s="1"/>
  <c r="E1498" i="102"/>
  <c r="F1506" i="102" s="1"/>
  <c r="E1494" i="102"/>
  <c r="E1493" i="102"/>
  <c r="E1492" i="102"/>
  <c r="E1490" i="102"/>
  <c r="E1489" i="102"/>
  <c r="E1488" i="102"/>
  <c r="F1494" i="102" s="1"/>
  <c r="E1486" i="102"/>
  <c r="E1485" i="102"/>
  <c r="E1484" i="102"/>
  <c r="E1483" i="102"/>
  <c r="F1486" i="102" s="1"/>
  <c r="J1477" i="102"/>
  <c r="H1473" i="102"/>
  <c r="H1472" i="102"/>
  <c r="H1471" i="102"/>
  <c r="H1470" i="102"/>
  <c r="D1470" i="102"/>
  <c r="H1469" i="102"/>
  <c r="H1468" i="102"/>
  <c r="H1467" i="102"/>
  <c r="H1466" i="102"/>
  <c r="H1474" i="102" s="1"/>
  <c r="G1466" i="102"/>
  <c r="L65" i="742"/>
  <c r="A65" i="742"/>
  <c r="R63" i="742"/>
  <c r="Q63" i="742"/>
  <c r="P63" i="742"/>
  <c r="C49" i="742"/>
  <c r="C48" i="742"/>
  <c r="C50" i="742" s="1"/>
  <c r="F47" i="742"/>
  <c r="H44" i="742"/>
  <c r="D44" i="742"/>
  <c r="D45" i="742" s="1"/>
  <c r="Q17" i="742" s="1"/>
  <c r="Y37" i="742"/>
  <c r="Y36" i="742"/>
  <c r="Y35" i="742"/>
  <c r="Z38" i="742" s="1"/>
  <c r="Y32" i="742"/>
  <c r="X31" i="742"/>
  <c r="Y31" i="742" s="1"/>
  <c r="X30" i="742"/>
  <c r="Y30" i="742" s="1"/>
  <c r="X29" i="742"/>
  <c r="Y29" i="742" s="1"/>
  <c r="Z32" i="742" s="1"/>
  <c r="K29" i="742"/>
  <c r="Y26" i="742"/>
  <c r="Y25" i="742"/>
  <c r="K25" i="742"/>
  <c r="X24" i="742"/>
  <c r="Y24" i="742" s="1"/>
  <c r="Y20" i="742"/>
  <c r="X19" i="742"/>
  <c r="Y19" i="742" s="1"/>
  <c r="X18" i="742"/>
  <c r="Y18" i="742" s="1"/>
  <c r="X17" i="742"/>
  <c r="Y17" i="742" s="1"/>
  <c r="X16" i="742"/>
  <c r="Y16" i="742" s="1"/>
  <c r="R16" i="742"/>
  <c r="X15" i="742"/>
  <c r="Y15" i="742" s="1"/>
  <c r="R15" i="742"/>
  <c r="R14" i="742"/>
  <c r="R13" i="742"/>
  <c r="Y12" i="742"/>
  <c r="R12" i="742"/>
  <c r="R17" i="742" s="1"/>
  <c r="Y11" i="742"/>
  <c r="X10" i="742"/>
  <c r="Y10" i="742" s="1"/>
  <c r="Q10" i="742"/>
  <c r="R10" i="742" s="1"/>
  <c r="X9" i="742"/>
  <c r="Y9" i="742" s="1"/>
  <c r="Z12" i="742" s="1"/>
  <c r="Q9" i="742"/>
  <c r="R9" i="742" s="1"/>
  <c r="Q8" i="742"/>
  <c r="L65" i="741"/>
  <c r="A65" i="741"/>
  <c r="R63" i="741"/>
  <c r="Q63" i="741"/>
  <c r="P63" i="741"/>
  <c r="C49" i="741"/>
  <c r="C48" i="741"/>
  <c r="C50" i="741" s="1"/>
  <c r="F47" i="741"/>
  <c r="H44" i="741"/>
  <c r="D44" i="741"/>
  <c r="D45" i="741" s="1"/>
  <c r="Q17" i="741" s="1"/>
  <c r="Y37" i="741"/>
  <c r="Y36" i="741"/>
  <c r="Y35" i="741"/>
  <c r="Z38" i="741" s="1"/>
  <c r="Y32" i="741"/>
  <c r="X31" i="741"/>
  <c r="Y31" i="741" s="1"/>
  <c r="X30" i="741"/>
  <c r="Y30" i="741" s="1"/>
  <c r="X29" i="741"/>
  <c r="Y29" i="741" s="1"/>
  <c r="Z32" i="741" s="1"/>
  <c r="K29" i="741"/>
  <c r="Y26" i="741"/>
  <c r="Y25" i="741"/>
  <c r="K25" i="741"/>
  <c r="X24" i="741"/>
  <c r="Y24" i="741" s="1"/>
  <c r="Y20" i="741"/>
  <c r="X19" i="741"/>
  <c r="Y19" i="741" s="1"/>
  <c r="X18" i="741"/>
  <c r="Y18" i="741" s="1"/>
  <c r="X17" i="741"/>
  <c r="Y17" i="741" s="1"/>
  <c r="X16" i="741"/>
  <c r="Y16" i="741" s="1"/>
  <c r="R16" i="741"/>
  <c r="X15" i="741"/>
  <c r="Y15" i="741" s="1"/>
  <c r="Z20" i="741" s="1"/>
  <c r="R15" i="741"/>
  <c r="R14" i="741"/>
  <c r="R13" i="741"/>
  <c r="Y12" i="741"/>
  <c r="R12" i="741"/>
  <c r="R17" i="741" s="1"/>
  <c r="Y11" i="741"/>
  <c r="X10" i="741"/>
  <c r="Y10" i="741" s="1"/>
  <c r="Q10" i="741"/>
  <c r="R10" i="741" s="1"/>
  <c r="Y9" i="741"/>
  <c r="Z12" i="741" s="1"/>
  <c r="X9" i="741"/>
  <c r="Q9" i="741"/>
  <c r="R9" i="741" s="1"/>
  <c r="Q8" i="741"/>
  <c r="O86" i="740"/>
  <c r="N84" i="740"/>
  <c r="N83" i="740"/>
  <c r="N82" i="740"/>
  <c r="N81" i="740"/>
  <c r="N80" i="740"/>
  <c r="N79" i="740"/>
  <c r="N78" i="740"/>
  <c r="N77" i="740"/>
  <c r="N76" i="740"/>
  <c r="N75" i="740"/>
  <c r="O71" i="740"/>
  <c r="N70" i="740"/>
  <c r="N69" i="740"/>
  <c r="N68" i="740"/>
  <c r="M64" i="740"/>
  <c r="N64" i="740" s="1"/>
  <c r="M63" i="740"/>
  <c r="N63" i="740" s="1"/>
  <c r="M62" i="740"/>
  <c r="N62" i="740" s="1"/>
  <c r="M61" i="740"/>
  <c r="N61" i="740" s="1"/>
  <c r="N57" i="740"/>
  <c r="N53" i="740"/>
  <c r="M51" i="740"/>
  <c r="N51" i="740" s="1"/>
  <c r="N46" i="740"/>
  <c r="N45" i="740"/>
  <c r="N44" i="740"/>
  <c r="N43" i="740"/>
  <c r="N42" i="740"/>
  <c r="M41" i="740"/>
  <c r="N41" i="740" s="1"/>
  <c r="N39" i="740"/>
  <c r="N38" i="740"/>
  <c r="N37" i="740"/>
  <c r="M36" i="740"/>
  <c r="N36" i="740" s="1"/>
  <c r="C30" i="740"/>
  <c r="Z26" i="740"/>
  <c r="G23" i="740"/>
  <c r="H22" i="740"/>
  <c r="H20" i="740"/>
  <c r="H23" i="740" s="1"/>
  <c r="N18" i="740"/>
  <c r="H18" i="740"/>
  <c r="N17" i="740"/>
  <c r="N16" i="740"/>
  <c r="N15" i="740"/>
  <c r="N14" i="740"/>
  <c r="N13" i="740"/>
  <c r="N12" i="740"/>
  <c r="Z11" i="740"/>
  <c r="L11" i="740"/>
  <c r="H11" i="740"/>
  <c r="AB10" i="740"/>
  <c r="Z10" i="740"/>
  <c r="Z12" i="740" s="1"/>
  <c r="L10" i="740"/>
  <c r="N10" i="740" s="1"/>
  <c r="Z9" i="740"/>
  <c r="L9" i="740"/>
  <c r="N9" i="740" s="1"/>
  <c r="AB8" i="740"/>
  <c r="AC9" i="740" s="1"/>
  <c r="AB7" i="740"/>
  <c r="Z6" i="740"/>
  <c r="AB5" i="740"/>
  <c r="L65" i="739"/>
  <c r="A65" i="739"/>
  <c r="R63" i="739"/>
  <c r="Q63" i="739"/>
  <c r="P63" i="739"/>
  <c r="C49" i="739"/>
  <c r="C48" i="739"/>
  <c r="C50" i="739" s="1"/>
  <c r="F47" i="739"/>
  <c r="H44" i="739"/>
  <c r="D44" i="739"/>
  <c r="D45" i="739" s="1"/>
  <c r="Q17" i="739" s="1"/>
  <c r="Y37" i="739"/>
  <c r="Y36" i="739"/>
  <c r="Y35" i="739"/>
  <c r="Z38" i="739" s="1"/>
  <c r="Y32" i="739"/>
  <c r="X31" i="739"/>
  <c r="Y31" i="739" s="1"/>
  <c r="X30" i="739"/>
  <c r="Y30" i="739" s="1"/>
  <c r="X29" i="739"/>
  <c r="Y29" i="739" s="1"/>
  <c r="Z32" i="739" s="1"/>
  <c r="K29" i="739"/>
  <c r="Y26" i="739"/>
  <c r="Y25" i="739"/>
  <c r="K25" i="739"/>
  <c r="X24" i="739"/>
  <c r="Y24" i="739" s="1"/>
  <c r="Y20" i="739"/>
  <c r="X19" i="739"/>
  <c r="Y19" i="739" s="1"/>
  <c r="X18" i="739"/>
  <c r="Y18" i="739" s="1"/>
  <c r="X17" i="739"/>
  <c r="Y17" i="739" s="1"/>
  <c r="X16" i="739"/>
  <c r="Y16" i="739" s="1"/>
  <c r="R16" i="739"/>
  <c r="X15" i="739"/>
  <c r="Y15" i="739" s="1"/>
  <c r="Z20" i="739" s="1"/>
  <c r="R15" i="739"/>
  <c r="R14" i="739"/>
  <c r="R13" i="739"/>
  <c r="Y12" i="739"/>
  <c r="R12" i="739"/>
  <c r="R17" i="739" s="1"/>
  <c r="Y11" i="739"/>
  <c r="X10" i="739"/>
  <c r="Y10" i="739" s="1"/>
  <c r="Q10" i="739"/>
  <c r="R10" i="739" s="1"/>
  <c r="X9" i="739"/>
  <c r="Y9" i="739" s="1"/>
  <c r="Z12" i="739" s="1"/>
  <c r="Q9" i="739"/>
  <c r="R9" i="739" s="1"/>
  <c r="Q8" i="739"/>
  <c r="AH51" i="642"/>
  <c r="AG51" i="642" s="1"/>
  <c r="AE51" i="642" s="1"/>
  <c r="AD51" i="642" s="1"/>
  <c r="AC50" i="642" s="1"/>
  <c r="AC49" i="642" s="1"/>
  <c r="AC48" i="642" s="1"/>
  <c r="AC47" i="642" s="1"/>
  <c r="AC46" i="642" s="1"/>
  <c r="AC45" i="642" s="1"/>
  <c r="AC44" i="642" s="1"/>
  <c r="AC43" i="642" s="1"/>
  <c r="AD42" i="642" s="1"/>
  <c r="AE43" i="642" s="1"/>
  <c r="AE44" i="642" s="1"/>
  <c r="AE45" i="642" s="1"/>
  <c r="AE46" i="642" s="1"/>
  <c r="AE47" i="642" s="1"/>
  <c r="AE48" i="642" s="1"/>
  <c r="AG49" i="642" s="1"/>
  <c r="AH49" i="642" s="1"/>
  <c r="AI49" i="642" s="1"/>
  <c r="AJ49" i="642" s="1"/>
  <c r="AK49" i="642" s="1"/>
  <c r="AL49" i="642" s="1"/>
  <c r="AM48" i="642" s="1"/>
  <c r="AM47" i="642" s="1"/>
  <c r="AM46" i="642" s="1"/>
  <c r="AM45" i="642" s="1"/>
  <c r="AM44" i="642" s="1"/>
  <c r="AM43" i="642" s="1"/>
  <c r="AM51" i="642" s="1"/>
  <c r="AL51" i="642" s="1"/>
  <c r="AK51" i="642" s="1"/>
  <c r="AJ51" i="642" s="1"/>
  <c r="AK31" i="642"/>
  <c r="AI31" i="642" s="1"/>
  <c r="AH31" i="642" s="1"/>
  <c r="AG31" i="642" s="1"/>
  <c r="AF31" i="642" s="1"/>
  <c r="AE31" i="642" s="1"/>
  <c r="AD31" i="642" s="1"/>
  <c r="AC30" i="642" s="1"/>
  <c r="AC29" i="642" s="1"/>
  <c r="AC28" i="642" s="1"/>
  <c r="AC27" i="642" s="1"/>
  <c r="AC26" i="642" s="1"/>
  <c r="AC25" i="642" s="1"/>
  <c r="AC24" i="642" s="1"/>
  <c r="AC23" i="642" s="1"/>
  <c r="AD22" i="642" s="1"/>
  <c r="AE23" i="642" s="1"/>
  <c r="AE24" i="642" s="1"/>
  <c r="AE25" i="642" s="1"/>
  <c r="AE26" i="642" s="1"/>
  <c r="AE27" i="642" s="1"/>
  <c r="AE28" i="642" s="1"/>
  <c r="AF28" i="642" s="1"/>
  <c r="AG28" i="642" s="1"/>
  <c r="AH28" i="642" s="1"/>
  <c r="AN28" i="642" s="1"/>
  <c r="AO28" i="642" s="1"/>
  <c r="AP28" i="642" s="1"/>
  <c r="AR26" i="642" s="1"/>
  <c r="AR25" i="642" s="1"/>
  <c r="AR24" i="642" s="1"/>
  <c r="AR23" i="642" s="1"/>
  <c r="AS22" i="642" s="1"/>
  <c r="AT23" i="642" s="1"/>
  <c r="AT24" i="642" s="1"/>
  <c r="AT25" i="642" s="1"/>
  <c r="AT26" i="642" s="1"/>
  <c r="AT27" i="642" s="1"/>
  <c r="AT28" i="642" s="1"/>
  <c r="AT29" i="642" s="1"/>
  <c r="AT30" i="642" s="1"/>
  <c r="AR31" i="642" s="1"/>
  <c r="AQ31" i="642" s="1"/>
  <c r="AP31" i="642" s="1"/>
  <c r="AO31" i="642" s="1"/>
  <c r="A12" i="737"/>
  <c r="A11" i="737"/>
  <c r="L65" i="737"/>
  <c r="A65" i="737"/>
  <c r="R63" i="737"/>
  <c r="Q63" i="737"/>
  <c r="P63" i="737"/>
  <c r="C49" i="737"/>
  <c r="C48" i="737"/>
  <c r="C50" i="737" s="1"/>
  <c r="F47" i="737"/>
  <c r="H44" i="737"/>
  <c r="D44" i="737"/>
  <c r="D45" i="737" s="1"/>
  <c r="Q17" i="737" s="1"/>
  <c r="Y37" i="737"/>
  <c r="Y36" i="737"/>
  <c r="Y35" i="737"/>
  <c r="Z38" i="737" s="1"/>
  <c r="Y32" i="737"/>
  <c r="X31" i="737"/>
  <c r="Y31" i="737" s="1"/>
  <c r="X30" i="737"/>
  <c r="Y30" i="737" s="1"/>
  <c r="X29" i="737"/>
  <c r="Y29" i="737" s="1"/>
  <c r="Z32" i="737" s="1"/>
  <c r="K29" i="737"/>
  <c r="Y26" i="737"/>
  <c r="Y25" i="737"/>
  <c r="K25" i="737"/>
  <c r="X24" i="737"/>
  <c r="Y24" i="737" s="1"/>
  <c r="Y20" i="737"/>
  <c r="X19" i="737"/>
  <c r="Y19" i="737" s="1"/>
  <c r="X18" i="737"/>
  <c r="Y18" i="737" s="1"/>
  <c r="X17" i="737"/>
  <c r="Y17" i="737" s="1"/>
  <c r="X16" i="737"/>
  <c r="Y16" i="737" s="1"/>
  <c r="R16" i="737"/>
  <c r="X15" i="737"/>
  <c r="Y15" i="737" s="1"/>
  <c r="Z20" i="737" s="1"/>
  <c r="R15" i="737"/>
  <c r="R14" i="737"/>
  <c r="R13" i="737"/>
  <c r="Y12" i="737"/>
  <c r="R12" i="737"/>
  <c r="R17" i="737" s="1"/>
  <c r="Y11" i="737"/>
  <c r="X10" i="737"/>
  <c r="Y10" i="737" s="1"/>
  <c r="Q10" i="737"/>
  <c r="R10" i="737" s="1"/>
  <c r="X9" i="737"/>
  <c r="Y9" i="737" s="1"/>
  <c r="R9" i="737"/>
  <c r="Q9" i="737"/>
  <c r="Q8" i="737"/>
  <c r="E1459" i="102"/>
  <c r="E1458" i="102"/>
  <c r="E1457" i="102"/>
  <c r="E1456" i="102"/>
  <c r="E1455" i="102"/>
  <c r="F1459" i="102" s="1"/>
  <c r="E1452" i="102"/>
  <c r="E1451" i="102"/>
  <c r="E1450" i="102"/>
  <c r="E1449" i="102"/>
  <c r="E1447" i="102"/>
  <c r="I1446" i="102"/>
  <c r="K1446" i="102" s="1"/>
  <c r="E1446" i="102"/>
  <c r="I1445" i="102"/>
  <c r="K1445" i="102" s="1"/>
  <c r="E1445" i="102"/>
  <c r="I1444" i="102"/>
  <c r="K1444" i="102" s="1"/>
  <c r="K1447" i="102" s="1"/>
  <c r="K1449" i="102" s="1"/>
  <c r="E1444" i="102"/>
  <c r="F1452" i="102" s="1"/>
  <c r="E1440" i="102"/>
  <c r="E1439" i="102"/>
  <c r="E1438" i="102"/>
  <c r="E1436" i="102"/>
  <c r="E1435" i="102"/>
  <c r="E1434" i="102"/>
  <c r="F1440" i="102" s="1"/>
  <c r="E1432" i="102"/>
  <c r="E1431" i="102"/>
  <c r="E1430" i="102"/>
  <c r="E1429" i="102"/>
  <c r="F1432" i="102" s="1"/>
  <c r="J1423" i="102"/>
  <c r="H1419" i="102"/>
  <c r="H1418" i="102"/>
  <c r="H1417" i="102"/>
  <c r="H1416" i="102"/>
  <c r="D1416" i="102"/>
  <c r="H1415" i="102"/>
  <c r="H1414" i="102"/>
  <c r="H1413" i="102"/>
  <c r="H1412" i="102"/>
  <c r="H1420" i="102" s="1"/>
  <c r="G1412" i="102"/>
  <c r="E1405" i="102"/>
  <c r="E1404" i="102"/>
  <c r="E1403" i="102"/>
  <c r="E1402" i="102"/>
  <c r="E1401" i="102"/>
  <c r="F1405" i="102" s="1"/>
  <c r="E1398" i="102"/>
  <c r="E1397" i="102"/>
  <c r="E1396" i="102"/>
  <c r="E1395" i="102"/>
  <c r="E1393" i="102"/>
  <c r="I1392" i="102"/>
  <c r="K1392" i="102" s="1"/>
  <c r="E1392" i="102"/>
  <c r="I1391" i="102"/>
  <c r="K1391" i="102" s="1"/>
  <c r="E1391" i="102"/>
  <c r="I1390" i="102"/>
  <c r="K1390" i="102" s="1"/>
  <c r="E1390" i="102"/>
  <c r="F1398" i="102" s="1"/>
  <c r="E1386" i="102"/>
  <c r="E1385" i="102"/>
  <c r="E1384" i="102"/>
  <c r="E1382" i="102"/>
  <c r="E1381" i="102"/>
  <c r="E1380" i="102"/>
  <c r="F1386" i="102" s="1"/>
  <c r="E1378" i="102"/>
  <c r="E1377" i="102"/>
  <c r="E1376" i="102"/>
  <c r="E1375" i="102"/>
  <c r="F1378" i="102" s="1"/>
  <c r="J1369" i="102"/>
  <c r="H1365" i="102"/>
  <c r="H1364" i="102"/>
  <c r="H1363" i="102"/>
  <c r="H1362" i="102"/>
  <c r="D1362" i="102"/>
  <c r="H1361" i="102"/>
  <c r="H1360" i="102"/>
  <c r="H1359" i="102"/>
  <c r="H1358" i="102"/>
  <c r="H1366" i="102" s="1"/>
  <c r="G1358" i="102"/>
  <c r="E1351" i="102"/>
  <c r="E1350" i="102"/>
  <c r="E1349" i="102"/>
  <c r="E1348" i="102"/>
  <c r="E1347" i="102"/>
  <c r="F1351" i="102" s="1"/>
  <c r="E1344" i="102"/>
  <c r="E1343" i="102"/>
  <c r="E1342" i="102"/>
  <c r="E1341" i="102"/>
  <c r="E1339" i="102"/>
  <c r="I1338" i="102"/>
  <c r="K1338" i="102" s="1"/>
  <c r="E1338" i="102"/>
  <c r="I1337" i="102"/>
  <c r="K1337" i="102" s="1"/>
  <c r="E1337" i="102"/>
  <c r="I1336" i="102"/>
  <c r="K1336" i="102" s="1"/>
  <c r="K1339" i="102" s="1"/>
  <c r="K1341" i="102" s="1"/>
  <c r="E1336" i="102"/>
  <c r="F1344" i="102" s="1"/>
  <c r="E1332" i="102"/>
  <c r="E1331" i="102"/>
  <c r="E1330" i="102"/>
  <c r="E1328" i="102"/>
  <c r="E1327" i="102"/>
  <c r="E1326" i="102"/>
  <c r="F1332" i="102" s="1"/>
  <c r="E1324" i="102"/>
  <c r="E1323" i="102"/>
  <c r="E1322" i="102"/>
  <c r="E1321" i="102"/>
  <c r="J1315" i="102"/>
  <c r="H1311" i="102"/>
  <c r="H1310" i="102"/>
  <c r="H1309" i="102"/>
  <c r="H1308" i="102"/>
  <c r="D1308" i="102"/>
  <c r="H1307" i="102"/>
  <c r="H1306" i="102"/>
  <c r="H1305" i="102"/>
  <c r="H1304" i="102"/>
  <c r="H1312" i="102" s="1"/>
  <c r="G1304" i="102"/>
  <c r="N84" i="78"/>
  <c r="N83" i="78"/>
  <c r="N82" i="78"/>
  <c r="N81" i="78"/>
  <c r="N80" i="78"/>
  <c r="N79" i="78"/>
  <c r="N78" i="78"/>
  <c r="N77" i="78"/>
  <c r="N76" i="78"/>
  <c r="N75" i="78"/>
  <c r="O86" i="78" s="1"/>
  <c r="N70" i="78"/>
  <c r="N69" i="78"/>
  <c r="N68" i="78"/>
  <c r="O71" i="78" s="1"/>
  <c r="N69" i="733"/>
  <c r="N68" i="733"/>
  <c r="N67" i="733"/>
  <c r="O70" i="733" s="1"/>
  <c r="M64" i="733"/>
  <c r="N64" i="733" s="1"/>
  <c r="N63" i="733"/>
  <c r="N62" i="733"/>
  <c r="N61" i="733"/>
  <c r="N57" i="733"/>
  <c r="N53" i="733"/>
  <c r="M51" i="733"/>
  <c r="N51" i="733" s="1"/>
  <c r="N46" i="733"/>
  <c r="N45" i="733"/>
  <c r="N44" i="733"/>
  <c r="N43" i="733"/>
  <c r="N42" i="733"/>
  <c r="M41" i="733"/>
  <c r="N41" i="733" s="1"/>
  <c r="O46" i="733" s="1"/>
  <c r="N39" i="733"/>
  <c r="N38" i="733"/>
  <c r="N37" i="733"/>
  <c r="M36" i="733"/>
  <c r="N36" i="733" s="1"/>
  <c r="O39" i="733" s="1"/>
  <c r="C30" i="733"/>
  <c r="Z26" i="733"/>
  <c r="G23" i="733"/>
  <c r="H22" i="733"/>
  <c r="H21" i="733"/>
  <c r="H20" i="733"/>
  <c r="N18" i="733"/>
  <c r="H18" i="733"/>
  <c r="N17" i="733"/>
  <c r="N16" i="733"/>
  <c r="N15" i="733"/>
  <c r="N14" i="733"/>
  <c r="N13" i="733"/>
  <c r="N12" i="733"/>
  <c r="Z11" i="733"/>
  <c r="L11" i="733"/>
  <c r="H11" i="733"/>
  <c r="AB10" i="733"/>
  <c r="Z10" i="733" s="1"/>
  <c r="Z12" i="733" s="1"/>
  <c r="L10" i="733"/>
  <c r="N10" i="733" s="1"/>
  <c r="Z9" i="733"/>
  <c r="L9" i="733"/>
  <c r="N9" i="733" s="1"/>
  <c r="AB8" i="733"/>
  <c r="AC9" i="733" s="1"/>
  <c r="AB7" i="733"/>
  <c r="Z6" i="733"/>
  <c r="AB5" i="733"/>
  <c r="A12" i="732"/>
  <c r="A11" i="732"/>
  <c r="L65" i="732"/>
  <c r="A65" i="732"/>
  <c r="R63" i="732"/>
  <c r="Q63" i="732"/>
  <c r="P63" i="732"/>
  <c r="C49" i="732"/>
  <c r="C48" i="732"/>
  <c r="C50" i="732" s="1"/>
  <c r="F47" i="732"/>
  <c r="H44" i="732"/>
  <c r="D44" i="732"/>
  <c r="D45" i="732" s="1"/>
  <c r="Q17" i="732" s="1"/>
  <c r="Y37" i="732"/>
  <c r="Y36" i="732"/>
  <c r="Y35" i="732"/>
  <c r="Z38" i="732" s="1"/>
  <c r="Y32" i="732"/>
  <c r="X31" i="732"/>
  <c r="Y31" i="732" s="1"/>
  <c r="X30" i="732"/>
  <c r="Y30" i="732" s="1"/>
  <c r="X29" i="732"/>
  <c r="Y29" i="732" s="1"/>
  <c r="K29" i="732"/>
  <c r="Y26" i="732"/>
  <c r="Y25" i="732"/>
  <c r="K25" i="732"/>
  <c r="X24" i="732"/>
  <c r="Y24" i="732" s="1"/>
  <c r="Y20" i="732"/>
  <c r="X19" i="732"/>
  <c r="Y19" i="732" s="1"/>
  <c r="X18" i="732"/>
  <c r="Y18" i="732" s="1"/>
  <c r="X17" i="732"/>
  <c r="Y17" i="732" s="1"/>
  <c r="X16" i="732"/>
  <c r="Y16" i="732" s="1"/>
  <c r="R16" i="732"/>
  <c r="X15" i="732"/>
  <c r="Y15" i="732" s="1"/>
  <c r="R15" i="732"/>
  <c r="R14" i="732"/>
  <c r="R13" i="732"/>
  <c r="Y12" i="732"/>
  <c r="R12" i="732"/>
  <c r="Y11" i="732"/>
  <c r="X10" i="732"/>
  <c r="Y10" i="732" s="1"/>
  <c r="Q10" i="732"/>
  <c r="R10" i="732" s="1"/>
  <c r="X9" i="732"/>
  <c r="Y9" i="732" s="1"/>
  <c r="Z12" i="732" s="1"/>
  <c r="Q9" i="732"/>
  <c r="R9" i="732" s="1"/>
  <c r="Q8" i="732"/>
  <c r="E1297" i="102"/>
  <c r="E1296" i="102"/>
  <c r="E1295" i="102"/>
  <c r="E1294" i="102"/>
  <c r="E1293" i="102"/>
  <c r="F1297" i="102" s="1"/>
  <c r="E1290" i="102"/>
  <c r="E1289" i="102"/>
  <c r="E1288" i="102"/>
  <c r="E1287" i="102"/>
  <c r="E1285" i="102"/>
  <c r="I1284" i="102"/>
  <c r="K1284" i="102" s="1"/>
  <c r="E1284" i="102"/>
  <c r="I1283" i="102"/>
  <c r="K1283" i="102" s="1"/>
  <c r="E1283" i="102"/>
  <c r="I1282" i="102"/>
  <c r="K1282" i="102" s="1"/>
  <c r="K1285" i="102" s="1"/>
  <c r="K1287" i="102" s="1"/>
  <c r="E1282" i="102"/>
  <c r="E1278" i="102"/>
  <c r="E1277" i="102"/>
  <c r="E1276" i="102"/>
  <c r="E1274" i="102"/>
  <c r="E1273" i="102"/>
  <c r="E1272" i="102"/>
  <c r="E1270" i="102"/>
  <c r="E1269" i="102"/>
  <c r="E1268" i="102"/>
  <c r="E1267" i="102"/>
  <c r="J1261" i="102"/>
  <c r="H1257" i="102"/>
  <c r="H1256" i="102"/>
  <c r="H1255" i="102"/>
  <c r="H1254" i="102"/>
  <c r="D1254" i="102"/>
  <c r="H1253" i="102"/>
  <c r="H1252" i="102"/>
  <c r="H1251" i="102"/>
  <c r="H1250" i="102"/>
  <c r="G1250" i="102"/>
  <c r="E1243" i="102"/>
  <c r="E1242" i="102"/>
  <c r="E1241" i="102"/>
  <c r="E1240" i="102"/>
  <c r="E1239" i="102"/>
  <c r="E1236" i="102"/>
  <c r="E1235" i="102"/>
  <c r="E1234" i="102"/>
  <c r="E1233" i="102"/>
  <c r="E1231" i="102"/>
  <c r="I1230" i="102"/>
  <c r="K1230" i="102" s="1"/>
  <c r="E1230" i="102"/>
  <c r="I1229" i="102"/>
  <c r="K1229" i="102" s="1"/>
  <c r="E1229" i="102"/>
  <c r="I1228" i="102"/>
  <c r="K1228" i="102" s="1"/>
  <c r="K1231" i="102" s="1"/>
  <c r="K1233" i="102" s="1"/>
  <c r="E1228" i="102"/>
  <c r="F1236" i="102" s="1"/>
  <c r="E1224" i="102"/>
  <c r="E1223" i="102"/>
  <c r="E1222" i="102"/>
  <c r="E1220" i="102"/>
  <c r="E1219" i="102"/>
  <c r="E1218" i="102"/>
  <c r="F1224" i="102" s="1"/>
  <c r="E1216" i="102"/>
  <c r="E1215" i="102"/>
  <c r="E1214" i="102"/>
  <c r="E1213" i="102"/>
  <c r="J1207" i="102"/>
  <c r="H1203" i="102"/>
  <c r="H1202" i="102"/>
  <c r="H1201" i="102"/>
  <c r="H1200" i="102"/>
  <c r="D1200" i="102"/>
  <c r="H1199" i="102"/>
  <c r="H1198" i="102"/>
  <c r="H1197" i="102"/>
  <c r="H1196" i="102"/>
  <c r="G1196" i="102"/>
  <c r="E1189" i="102"/>
  <c r="E1188" i="102"/>
  <c r="E1187" i="102"/>
  <c r="E1186" i="102"/>
  <c r="E1185" i="102"/>
  <c r="F1189" i="102" s="1"/>
  <c r="E1182" i="102"/>
  <c r="E1181" i="102"/>
  <c r="E1180" i="102"/>
  <c r="E1179" i="102"/>
  <c r="E1177" i="102"/>
  <c r="I1176" i="102"/>
  <c r="K1176" i="102" s="1"/>
  <c r="E1176" i="102"/>
  <c r="I1175" i="102"/>
  <c r="K1175" i="102" s="1"/>
  <c r="E1175" i="102"/>
  <c r="I1174" i="102"/>
  <c r="K1174" i="102" s="1"/>
  <c r="K1177" i="102" s="1"/>
  <c r="K1179" i="102" s="1"/>
  <c r="E1174" i="102"/>
  <c r="E1170" i="102"/>
  <c r="E1169" i="102"/>
  <c r="E1168" i="102"/>
  <c r="E1166" i="102"/>
  <c r="E1165" i="102"/>
  <c r="E1164" i="102"/>
  <c r="F1170" i="102" s="1"/>
  <c r="E1162" i="102"/>
  <c r="E1161" i="102"/>
  <c r="E1160" i="102"/>
  <c r="E1159" i="102"/>
  <c r="F1162" i="102" s="1"/>
  <c r="J1153" i="102"/>
  <c r="H1149" i="102"/>
  <c r="H1148" i="102"/>
  <c r="H1147" i="102"/>
  <c r="H1146" i="102"/>
  <c r="D1146" i="102"/>
  <c r="H1145" i="102"/>
  <c r="H1144" i="102"/>
  <c r="H1143" i="102"/>
  <c r="H1142" i="102"/>
  <c r="G1142" i="102"/>
  <c r="E1135" i="102"/>
  <c r="E1134" i="102"/>
  <c r="E1133" i="102"/>
  <c r="E1132" i="102"/>
  <c r="E1131" i="102"/>
  <c r="E1128" i="102"/>
  <c r="E1127" i="102"/>
  <c r="E1126" i="102"/>
  <c r="E1125" i="102"/>
  <c r="E1123" i="102"/>
  <c r="I1122" i="102"/>
  <c r="K1122" i="102" s="1"/>
  <c r="E1122" i="102"/>
  <c r="I1121" i="102"/>
  <c r="K1121" i="102" s="1"/>
  <c r="E1121" i="102"/>
  <c r="I1120" i="102"/>
  <c r="K1120" i="102" s="1"/>
  <c r="K1123" i="102" s="1"/>
  <c r="K1125" i="102" s="1"/>
  <c r="E1120" i="102"/>
  <c r="F1128" i="102" s="1"/>
  <c r="E1116" i="102"/>
  <c r="E1115" i="102"/>
  <c r="E1114" i="102"/>
  <c r="E1112" i="102"/>
  <c r="E1111" i="102"/>
  <c r="E1110" i="102"/>
  <c r="E1108" i="102"/>
  <c r="E1107" i="102"/>
  <c r="E1106" i="102"/>
  <c r="E1105" i="102"/>
  <c r="F1108" i="102" s="1"/>
  <c r="J1099" i="102"/>
  <c r="H1095" i="102"/>
  <c r="H1094" i="102"/>
  <c r="H1093" i="102"/>
  <c r="H1092" i="102"/>
  <c r="D1092" i="102"/>
  <c r="H1091" i="102"/>
  <c r="M1090" i="102"/>
  <c r="M1093" i="102" s="1"/>
  <c r="H1090" i="102"/>
  <c r="H1089" i="102"/>
  <c r="G1089" i="102"/>
  <c r="H1088" i="102"/>
  <c r="H1096" i="102" s="1"/>
  <c r="G1088" i="102"/>
  <c r="M1036" i="102"/>
  <c r="M1039" i="102" s="1"/>
  <c r="E1081" i="102"/>
  <c r="E1080" i="102"/>
  <c r="E1079" i="102"/>
  <c r="E1078" i="102"/>
  <c r="E1077" i="102"/>
  <c r="F1081" i="102" s="1"/>
  <c r="E1074" i="102"/>
  <c r="E1073" i="102"/>
  <c r="E1072" i="102"/>
  <c r="E1071" i="102"/>
  <c r="E1069" i="102"/>
  <c r="I1068" i="102"/>
  <c r="K1068" i="102" s="1"/>
  <c r="E1068" i="102"/>
  <c r="I1067" i="102"/>
  <c r="K1067" i="102" s="1"/>
  <c r="E1067" i="102"/>
  <c r="I1066" i="102"/>
  <c r="K1066" i="102" s="1"/>
  <c r="K1069" i="102" s="1"/>
  <c r="K1071" i="102" s="1"/>
  <c r="E1066" i="102"/>
  <c r="E1062" i="102"/>
  <c r="E1061" i="102"/>
  <c r="E1060" i="102"/>
  <c r="E1058" i="102"/>
  <c r="E1057" i="102"/>
  <c r="E1056" i="102"/>
  <c r="E1054" i="102"/>
  <c r="E1053" i="102"/>
  <c r="E1052" i="102"/>
  <c r="E1051" i="102"/>
  <c r="F1054" i="102" s="1"/>
  <c r="J1045" i="102"/>
  <c r="H1041" i="102"/>
  <c r="H1040" i="102"/>
  <c r="H1039" i="102"/>
  <c r="H1038" i="102"/>
  <c r="D1038" i="102"/>
  <c r="H1037" i="102"/>
  <c r="H1036" i="102"/>
  <c r="H1035" i="102"/>
  <c r="G1035" i="102"/>
  <c r="H1034" i="102"/>
  <c r="H1042" i="102" s="1"/>
  <c r="G1034" i="102"/>
  <c r="D984" i="102"/>
  <c r="E1027" i="102"/>
  <c r="E1026" i="102"/>
  <c r="E1025" i="102"/>
  <c r="E1024" i="102"/>
  <c r="E1023" i="102"/>
  <c r="E1020" i="102"/>
  <c r="E1019" i="102"/>
  <c r="E1018" i="102"/>
  <c r="E1017" i="102"/>
  <c r="E1015" i="102"/>
  <c r="I1014" i="102"/>
  <c r="K1014" i="102" s="1"/>
  <c r="E1014" i="102"/>
  <c r="I1013" i="102"/>
  <c r="K1013" i="102" s="1"/>
  <c r="E1013" i="102"/>
  <c r="I1012" i="102"/>
  <c r="K1012" i="102" s="1"/>
  <c r="K1015" i="102" s="1"/>
  <c r="K1017" i="102" s="1"/>
  <c r="E1012" i="102"/>
  <c r="F1020" i="102" s="1"/>
  <c r="E1008" i="102"/>
  <c r="E1007" i="102"/>
  <c r="E1006" i="102"/>
  <c r="E1004" i="102"/>
  <c r="E1003" i="102"/>
  <c r="E1002" i="102"/>
  <c r="E1000" i="102"/>
  <c r="E999" i="102"/>
  <c r="E998" i="102"/>
  <c r="E997" i="102"/>
  <c r="F1000" i="102" s="1"/>
  <c r="J991" i="102"/>
  <c r="H987" i="102"/>
  <c r="H986" i="102"/>
  <c r="H985" i="102"/>
  <c r="H984" i="102"/>
  <c r="H983" i="102"/>
  <c r="H982" i="102"/>
  <c r="H981" i="102"/>
  <c r="G981" i="102"/>
  <c r="H980" i="102"/>
  <c r="G980" i="102"/>
  <c r="E973" i="102"/>
  <c r="E972" i="102"/>
  <c r="E971" i="102"/>
  <c r="E970" i="102"/>
  <c r="E969" i="102"/>
  <c r="F973" i="102" s="1"/>
  <c r="E966" i="102"/>
  <c r="E965" i="102"/>
  <c r="E964" i="102"/>
  <c r="E963" i="102"/>
  <c r="E961" i="102"/>
  <c r="I960" i="102"/>
  <c r="K960" i="102" s="1"/>
  <c r="E960" i="102"/>
  <c r="I959" i="102"/>
  <c r="K959" i="102" s="1"/>
  <c r="E959" i="102"/>
  <c r="I958" i="102"/>
  <c r="K958" i="102" s="1"/>
  <c r="K961" i="102" s="1"/>
  <c r="K963" i="102" s="1"/>
  <c r="E958" i="102"/>
  <c r="E954" i="102"/>
  <c r="E953" i="102"/>
  <c r="E952" i="102"/>
  <c r="E950" i="102"/>
  <c r="E949" i="102"/>
  <c r="E948" i="102"/>
  <c r="E946" i="102"/>
  <c r="E945" i="102"/>
  <c r="E944" i="102"/>
  <c r="E943" i="102"/>
  <c r="F946" i="102" s="1"/>
  <c r="J937" i="102"/>
  <c r="H933" i="102"/>
  <c r="H932" i="102"/>
  <c r="H931" i="102"/>
  <c r="H930" i="102"/>
  <c r="H929" i="102"/>
  <c r="H928" i="102"/>
  <c r="H927" i="102"/>
  <c r="G927" i="102"/>
  <c r="H926" i="102"/>
  <c r="H934" i="102" s="1"/>
  <c r="G926" i="102"/>
  <c r="E919" i="102"/>
  <c r="E918" i="102"/>
  <c r="E917" i="102"/>
  <c r="E916" i="102"/>
  <c r="E915" i="102"/>
  <c r="F919" i="102" s="1"/>
  <c r="E912" i="102"/>
  <c r="E911" i="102"/>
  <c r="E910" i="102"/>
  <c r="E909" i="102"/>
  <c r="E907" i="102"/>
  <c r="I906" i="102"/>
  <c r="K906" i="102" s="1"/>
  <c r="E906" i="102"/>
  <c r="I905" i="102"/>
  <c r="K905" i="102" s="1"/>
  <c r="E905" i="102"/>
  <c r="I904" i="102"/>
  <c r="K904" i="102" s="1"/>
  <c r="K907" i="102" s="1"/>
  <c r="K909" i="102" s="1"/>
  <c r="E904" i="102"/>
  <c r="F912" i="102" s="1"/>
  <c r="E900" i="102"/>
  <c r="E899" i="102"/>
  <c r="E898" i="102"/>
  <c r="E896" i="102"/>
  <c r="E895" i="102"/>
  <c r="E894" i="102"/>
  <c r="F900" i="102" s="1"/>
  <c r="E892" i="102"/>
  <c r="E891" i="102"/>
  <c r="E890" i="102"/>
  <c r="E889" i="102"/>
  <c r="F892" i="102" s="1"/>
  <c r="F887" i="102" s="1"/>
  <c r="J883" i="102"/>
  <c r="H879" i="102"/>
  <c r="H878" i="102"/>
  <c r="H877" i="102"/>
  <c r="H876" i="102"/>
  <c r="H875" i="102"/>
  <c r="H874" i="102"/>
  <c r="H873" i="102"/>
  <c r="G873" i="102"/>
  <c r="H872" i="102"/>
  <c r="H880" i="102" s="1"/>
  <c r="G872" i="102"/>
  <c r="I852" i="102"/>
  <c r="K852" i="102" s="1"/>
  <c r="I851" i="102"/>
  <c r="K851" i="102" s="1"/>
  <c r="I850" i="102"/>
  <c r="K850" i="102" s="1"/>
  <c r="K853" i="102" s="1"/>
  <c r="K855" i="102" s="1"/>
  <c r="E865" i="102"/>
  <c r="E864" i="102"/>
  <c r="E863" i="102"/>
  <c r="E862" i="102"/>
  <c r="E861" i="102"/>
  <c r="E858" i="102"/>
  <c r="E857" i="102"/>
  <c r="E856" i="102"/>
  <c r="E855" i="102"/>
  <c r="E853" i="102"/>
  <c r="E852" i="102"/>
  <c r="E851" i="102"/>
  <c r="B850" i="102"/>
  <c r="E850" i="102" s="1"/>
  <c r="F858" i="102" s="1"/>
  <c r="E846" i="102"/>
  <c r="E845" i="102"/>
  <c r="E844" i="102"/>
  <c r="E842" i="102"/>
  <c r="E841" i="102"/>
  <c r="E840" i="102"/>
  <c r="F846" i="102" s="1"/>
  <c r="E838" i="102"/>
  <c r="E837" i="102"/>
  <c r="E836" i="102"/>
  <c r="E835" i="102"/>
  <c r="F838" i="102" s="1"/>
  <c r="J829" i="102"/>
  <c r="H825" i="102"/>
  <c r="H824" i="102"/>
  <c r="H823" i="102"/>
  <c r="H822" i="102"/>
  <c r="H821" i="102"/>
  <c r="H820" i="102"/>
  <c r="H819" i="102"/>
  <c r="G819" i="102"/>
  <c r="H818" i="102"/>
  <c r="H826" i="102" s="1"/>
  <c r="G818" i="102"/>
  <c r="A11" i="722"/>
  <c r="L65" i="722"/>
  <c r="A65" i="722"/>
  <c r="R63" i="722"/>
  <c r="Q63" i="722"/>
  <c r="P63" i="722"/>
  <c r="C49" i="722"/>
  <c r="C48" i="722"/>
  <c r="C50" i="722" s="1"/>
  <c r="F47" i="722"/>
  <c r="H44" i="722"/>
  <c r="D44" i="722"/>
  <c r="D45" i="722" s="1"/>
  <c r="Q17" i="722" s="1"/>
  <c r="Y37" i="722"/>
  <c r="Y36" i="722"/>
  <c r="Z38" i="722" s="1"/>
  <c r="Y35" i="722"/>
  <c r="Y32" i="722"/>
  <c r="Y31" i="722"/>
  <c r="X31" i="722"/>
  <c r="Y30" i="722"/>
  <c r="X30" i="722"/>
  <c r="Y29" i="722"/>
  <c r="Z32" i="722" s="1"/>
  <c r="X29" i="722"/>
  <c r="K29" i="722"/>
  <c r="Y26" i="722"/>
  <c r="Y25" i="722"/>
  <c r="K25" i="722"/>
  <c r="X24" i="722"/>
  <c r="Y24" i="722" s="1"/>
  <c r="Y20" i="722"/>
  <c r="X19" i="722"/>
  <c r="Y19" i="722" s="1"/>
  <c r="X18" i="722"/>
  <c r="Y18" i="722" s="1"/>
  <c r="Y17" i="722"/>
  <c r="X17" i="722"/>
  <c r="R17" i="722"/>
  <c r="Y16" i="722"/>
  <c r="X16" i="722"/>
  <c r="R16" i="722"/>
  <c r="X15" i="722"/>
  <c r="Y15" i="722" s="1"/>
  <c r="R15" i="722"/>
  <c r="R14" i="722"/>
  <c r="R13" i="722"/>
  <c r="Y12" i="722"/>
  <c r="R12" i="722"/>
  <c r="Y11" i="722"/>
  <c r="Y10" i="722"/>
  <c r="X10" i="722"/>
  <c r="R10" i="722"/>
  <c r="Q10" i="722"/>
  <c r="Y9" i="722"/>
  <c r="Z12" i="722" s="1"/>
  <c r="X9" i="722"/>
  <c r="R9" i="722"/>
  <c r="Q9" i="722"/>
  <c r="Q11" i="722" s="1"/>
  <c r="X23" i="722" s="1"/>
  <c r="Y23" i="722" s="1"/>
  <c r="Z26" i="722" s="1"/>
  <c r="R8" i="722"/>
  <c r="R11" i="722" s="1"/>
  <c r="Q8" i="722"/>
  <c r="E811" i="102"/>
  <c r="E810" i="102"/>
  <c r="E809" i="102"/>
  <c r="E808" i="102"/>
  <c r="E807" i="102"/>
  <c r="E804" i="102"/>
  <c r="E803" i="102"/>
  <c r="E802" i="102"/>
  <c r="E801" i="102"/>
  <c r="E799" i="102"/>
  <c r="E798" i="102"/>
  <c r="E797" i="102"/>
  <c r="B796" i="102"/>
  <c r="E796" i="102" s="1"/>
  <c r="E792" i="102"/>
  <c r="E791" i="102"/>
  <c r="E790" i="102"/>
  <c r="E788" i="102"/>
  <c r="E787" i="102"/>
  <c r="E786" i="102"/>
  <c r="E784" i="102"/>
  <c r="E783" i="102"/>
  <c r="E782" i="102"/>
  <c r="E781" i="102"/>
  <c r="F784" i="102" s="1"/>
  <c r="J775" i="102"/>
  <c r="H771" i="102"/>
  <c r="H770" i="102"/>
  <c r="H769" i="102"/>
  <c r="H768" i="102"/>
  <c r="H767" i="102"/>
  <c r="H766" i="102"/>
  <c r="H765" i="102"/>
  <c r="G765" i="102"/>
  <c r="H764" i="102"/>
  <c r="G764" i="102"/>
  <c r="E748" i="102"/>
  <c r="B742" i="102"/>
  <c r="E757" i="102"/>
  <c r="E756" i="102"/>
  <c r="E755" i="102"/>
  <c r="E754" i="102"/>
  <c r="E753" i="102"/>
  <c r="E750" i="102"/>
  <c r="E749" i="102"/>
  <c r="E747" i="102"/>
  <c r="E745" i="102"/>
  <c r="E744" i="102"/>
  <c r="E743" i="102"/>
  <c r="E742" i="102"/>
  <c r="E738" i="102"/>
  <c r="E737" i="102"/>
  <c r="E736" i="102"/>
  <c r="E734" i="102"/>
  <c r="E733" i="102"/>
  <c r="E732" i="102"/>
  <c r="F738" i="102" s="1"/>
  <c r="E730" i="102"/>
  <c r="E729" i="102"/>
  <c r="E728" i="102"/>
  <c r="E727" i="102"/>
  <c r="J721" i="102"/>
  <c r="H717" i="102"/>
  <c r="H716" i="102"/>
  <c r="H715" i="102"/>
  <c r="H714" i="102"/>
  <c r="H713" i="102"/>
  <c r="H712" i="102"/>
  <c r="H711" i="102"/>
  <c r="G711" i="102"/>
  <c r="H710" i="102"/>
  <c r="G710" i="102"/>
  <c r="N661" i="102"/>
  <c r="AF661" i="102"/>
  <c r="AF660" i="102"/>
  <c r="AF659" i="102"/>
  <c r="AE661" i="102"/>
  <c r="AE660" i="102"/>
  <c r="AE659" i="102"/>
  <c r="AC661" i="102"/>
  <c r="AC660" i="102"/>
  <c r="AC659" i="102"/>
  <c r="AB661" i="102"/>
  <c r="AB660" i="102"/>
  <c r="AB659" i="102"/>
  <c r="X661" i="102"/>
  <c r="Y661" i="102" s="1"/>
  <c r="X660" i="102"/>
  <c r="Y660" i="102" s="1"/>
  <c r="X659" i="102"/>
  <c r="Y659" i="102" s="1"/>
  <c r="N660" i="102"/>
  <c r="N659" i="102"/>
  <c r="V661" i="102"/>
  <c r="V660" i="102"/>
  <c r="V659" i="102"/>
  <c r="B676" i="102"/>
  <c r="E676" i="102" s="1"/>
  <c r="B698" i="102"/>
  <c r="E698" i="102" s="1"/>
  <c r="B697" i="102"/>
  <c r="E697" i="102" s="1"/>
  <c r="B691" i="102"/>
  <c r="E691" i="102" s="1"/>
  <c r="W661" i="102"/>
  <c r="W660" i="102"/>
  <c r="W659" i="102"/>
  <c r="I660" i="102"/>
  <c r="H661" i="102"/>
  <c r="J661" i="102" s="1"/>
  <c r="E705" i="102"/>
  <c r="E704" i="102"/>
  <c r="E703" i="102"/>
  <c r="E702" i="102"/>
  <c r="E701" i="102"/>
  <c r="E696" i="102"/>
  <c r="E694" i="102"/>
  <c r="E693" i="102"/>
  <c r="E692" i="102"/>
  <c r="E687" i="102"/>
  <c r="E686" i="102"/>
  <c r="E685" i="102"/>
  <c r="E683" i="102"/>
  <c r="E681" i="102"/>
  <c r="E679" i="102"/>
  <c r="E678" i="102"/>
  <c r="E677" i="102"/>
  <c r="H666" i="102"/>
  <c r="H665" i="102"/>
  <c r="H664" i="102"/>
  <c r="H663" i="102"/>
  <c r="H662" i="102"/>
  <c r="H660" i="102"/>
  <c r="G660" i="102"/>
  <c r="H659" i="102"/>
  <c r="G659" i="102"/>
  <c r="B682" i="102" s="1"/>
  <c r="O64" i="733" l="1"/>
  <c r="H23" i="733"/>
  <c r="Z32" i="746"/>
  <c r="Z26" i="747"/>
  <c r="Z12" i="747"/>
  <c r="AA20" i="747"/>
  <c r="Z32" i="747"/>
  <c r="Z7" i="747" s="1"/>
  <c r="R8" i="747"/>
  <c r="R11" i="747" s="1"/>
  <c r="R18" i="747" s="1"/>
  <c r="R20" i="747" s="1"/>
  <c r="R11" i="746"/>
  <c r="R18" i="746" s="1"/>
  <c r="R20" i="746" s="1"/>
  <c r="Z20" i="746"/>
  <c r="Z12" i="746"/>
  <c r="Q11" i="746"/>
  <c r="X23" i="746" s="1"/>
  <c r="Y23" i="746" s="1"/>
  <c r="Z26" i="746" s="1"/>
  <c r="C25" i="745"/>
  <c r="C32" i="745"/>
  <c r="M52" i="745"/>
  <c r="N52" i="745" s="1"/>
  <c r="O57" i="745" s="1"/>
  <c r="O34" i="745" s="1"/>
  <c r="N22" i="745" s="1"/>
  <c r="N11" i="745"/>
  <c r="N19" i="745" s="1"/>
  <c r="N21" i="745" s="1"/>
  <c r="N23" i="745" s="1"/>
  <c r="Z12" i="744"/>
  <c r="Z20" i="744"/>
  <c r="Q11" i="744"/>
  <c r="X23" i="744" s="1"/>
  <c r="Y23" i="744" s="1"/>
  <c r="Z26" i="744" s="1"/>
  <c r="R8" i="744"/>
  <c r="R11" i="744" s="1"/>
  <c r="R18" i="744" s="1"/>
  <c r="R20" i="744" s="1"/>
  <c r="Z12" i="743"/>
  <c r="AA20" i="743"/>
  <c r="Q11" i="743"/>
  <c r="X23" i="743" s="1"/>
  <c r="Y23" i="743" s="1"/>
  <c r="Z26" i="743" s="1"/>
  <c r="Z7" i="743" s="1"/>
  <c r="R8" i="743"/>
  <c r="R11" i="743" s="1"/>
  <c r="R18" i="743" s="1"/>
  <c r="R20" i="743" s="1"/>
  <c r="F1668" i="102"/>
  <c r="F1656" i="102"/>
  <c r="O39" i="740"/>
  <c r="O46" i="740"/>
  <c r="O64" i="740"/>
  <c r="F1614" i="102"/>
  <c r="F1602" i="102"/>
  <c r="F1589" i="102"/>
  <c r="DJ25" i="642"/>
  <c r="DJ24" i="642" s="1"/>
  <c r="DL24" i="642" s="1"/>
  <c r="DL25" i="642" s="1"/>
  <c r="DL26" i="642" s="1"/>
  <c r="DL27" i="642" s="1"/>
  <c r="DL28" i="642" s="1"/>
  <c r="DL29" i="642" s="1"/>
  <c r="DL30" i="642" s="1"/>
  <c r="DJ31" i="642" s="1"/>
  <c r="DI31" i="642" s="1"/>
  <c r="DH31" i="642" s="1"/>
  <c r="DG31" i="642" s="1"/>
  <c r="CH28" i="642"/>
  <c r="CI28" i="642" s="1"/>
  <c r="CJ28" i="642" s="1"/>
  <c r="CK28" i="642" s="1"/>
  <c r="CL28" i="642" s="1"/>
  <c r="CM28" i="642" s="1"/>
  <c r="CN28" i="642" s="1"/>
  <c r="CO28" i="642" s="1"/>
  <c r="CP28" i="642" s="1"/>
  <c r="F1535" i="102"/>
  <c r="F1481" i="102"/>
  <c r="Q11" i="742"/>
  <c r="X23" i="742" s="1"/>
  <c r="Y23" i="742" s="1"/>
  <c r="Z26" i="742" s="1"/>
  <c r="R8" i="742"/>
  <c r="R11" i="742" s="1"/>
  <c r="R18" i="742" s="1"/>
  <c r="R20" i="742" s="1"/>
  <c r="Z20" i="742"/>
  <c r="AA20" i="741"/>
  <c r="R8" i="741"/>
  <c r="R11" i="741" s="1"/>
  <c r="R18" i="741" s="1"/>
  <c r="R20" i="741" s="1"/>
  <c r="Q11" i="741"/>
  <c r="X23" i="741" s="1"/>
  <c r="Y23" i="741" s="1"/>
  <c r="Z26" i="741" s="1"/>
  <c r="Z7" i="741" s="1"/>
  <c r="C32" i="740"/>
  <c r="C25" i="740"/>
  <c r="M52" i="740"/>
  <c r="N52" i="740" s="1"/>
  <c r="O57" i="740" s="1"/>
  <c r="N11" i="740"/>
  <c r="N19" i="740" s="1"/>
  <c r="N21" i="740" s="1"/>
  <c r="AA20" i="739"/>
  <c r="Q11" i="739"/>
  <c r="X23" i="739" s="1"/>
  <c r="Y23" i="739" s="1"/>
  <c r="Z26" i="739" s="1"/>
  <c r="Z7" i="739" s="1"/>
  <c r="R8" i="739"/>
  <c r="R11" i="739" s="1"/>
  <c r="R18" i="739" s="1"/>
  <c r="R20" i="739" s="1"/>
  <c r="Q11" i="737"/>
  <c r="X23" i="737" s="1"/>
  <c r="Y23" i="737" s="1"/>
  <c r="Z26" i="737" s="1"/>
  <c r="R8" i="737"/>
  <c r="R11" i="737" s="1"/>
  <c r="R18" i="737" s="1"/>
  <c r="R20" i="737" s="1"/>
  <c r="Z12" i="737"/>
  <c r="F1074" i="102"/>
  <c r="F1427" i="102"/>
  <c r="G1427" i="102"/>
  <c r="H1421" i="102"/>
  <c r="H1422" i="102" s="1"/>
  <c r="H1424" i="102"/>
  <c r="F1373" i="102"/>
  <c r="K1393" i="102"/>
  <c r="K1395" i="102" s="1"/>
  <c r="F1324" i="102"/>
  <c r="F1319" i="102" s="1"/>
  <c r="C32" i="733"/>
  <c r="C25" i="733"/>
  <c r="M52" i="733"/>
  <c r="N52" i="733" s="1"/>
  <c r="O57" i="733" s="1"/>
  <c r="N11" i="733"/>
  <c r="N19" i="733" s="1"/>
  <c r="N21" i="733" s="1"/>
  <c r="R17" i="732"/>
  <c r="Z20" i="732"/>
  <c r="AA20" i="732"/>
  <c r="Q11" i="732"/>
  <c r="X23" i="732" s="1"/>
  <c r="Y23" i="732" s="1"/>
  <c r="Z26" i="732" s="1"/>
  <c r="R8" i="732"/>
  <c r="R11" i="732" s="1"/>
  <c r="Z32" i="732"/>
  <c r="F1135" i="102"/>
  <c r="F1116" i="102"/>
  <c r="F1278" i="102"/>
  <c r="F1290" i="102"/>
  <c r="F1270" i="102"/>
  <c r="H1258" i="102"/>
  <c r="F1243" i="102"/>
  <c r="F1216" i="102"/>
  <c r="F1211" i="102" s="1"/>
  <c r="H1204" i="102"/>
  <c r="F1182" i="102"/>
  <c r="H1150" i="102"/>
  <c r="F1157" i="102"/>
  <c r="F1103" i="102"/>
  <c r="G1103" i="102"/>
  <c r="H1097" i="102"/>
  <c r="H1098" i="102"/>
  <c r="H1100" i="102"/>
  <c r="F1062" i="102"/>
  <c r="F1049" i="102"/>
  <c r="F1027" i="102"/>
  <c r="H988" i="102"/>
  <c r="F1008" i="102"/>
  <c r="F995" i="102" s="1"/>
  <c r="F966" i="102"/>
  <c r="F954" i="102"/>
  <c r="F941" i="102" s="1"/>
  <c r="G887" i="102"/>
  <c r="H881" i="102"/>
  <c r="H882" i="102" s="1"/>
  <c r="H884" i="102"/>
  <c r="F865" i="102"/>
  <c r="F833" i="102"/>
  <c r="Z20" i="722"/>
  <c r="R18" i="722"/>
  <c r="R20" i="722" s="1"/>
  <c r="Z7" i="722"/>
  <c r="AA20" i="722"/>
  <c r="H772" i="102"/>
  <c r="F811" i="102"/>
  <c r="F804" i="102"/>
  <c r="F792" i="102"/>
  <c r="H718" i="102"/>
  <c r="F757" i="102"/>
  <c r="F750" i="102"/>
  <c r="F730" i="102"/>
  <c r="AH661" i="102"/>
  <c r="AD659" i="102"/>
  <c r="AH660" i="102"/>
  <c r="AH659" i="102"/>
  <c r="AD660" i="102"/>
  <c r="AD661" i="102"/>
  <c r="E682" i="102"/>
  <c r="F687" i="102" s="1"/>
  <c r="J660" i="102"/>
  <c r="F705" i="102"/>
  <c r="F698" i="102"/>
  <c r="F679" i="102"/>
  <c r="H667" i="102"/>
  <c r="O34" i="733" l="1"/>
  <c r="N22" i="733" s="1"/>
  <c r="N23" i="733" s="1"/>
  <c r="AA7" i="747"/>
  <c r="R21" i="747"/>
  <c r="R22" i="747" s="1"/>
  <c r="Z7" i="746"/>
  <c r="AA20" i="746"/>
  <c r="AA20" i="744"/>
  <c r="Z7" i="744"/>
  <c r="R21" i="743"/>
  <c r="R22" i="743" s="1"/>
  <c r="AA7" i="743"/>
  <c r="F1643" i="102"/>
  <c r="O34" i="740"/>
  <c r="N22" i="740" s="1"/>
  <c r="N23" i="740" s="1"/>
  <c r="G1589" i="102"/>
  <c r="H1583" i="102"/>
  <c r="H1529" i="102"/>
  <c r="G1535" i="102"/>
  <c r="H1475" i="102"/>
  <c r="G1481" i="102"/>
  <c r="Z7" i="742"/>
  <c r="AA20" i="742"/>
  <c r="R21" i="741"/>
  <c r="R22" i="741" s="1"/>
  <c r="AA7" i="741"/>
  <c r="AA7" i="739"/>
  <c r="R21" i="739"/>
  <c r="R22" i="739" s="1"/>
  <c r="Z7" i="737"/>
  <c r="AA20" i="737"/>
  <c r="H1367" i="102"/>
  <c r="G1373" i="102"/>
  <c r="G1319" i="102"/>
  <c r="H1313" i="102"/>
  <c r="R18" i="732"/>
  <c r="R20" i="732" s="1"/>
  <c r="Z7" i="732"/>
  <c r="F1265" i="102"/>
  <c r="G1211" i="102"/>
  <c r="H1205" i="102"/>
  <c r="H1208" i="102"/>
  <c r="H1206" i="102"/>
  <c r="G1157" i="102"/>
  <c r="H1151" i="102"/>
  <c r="H1043" i="102"/>
  <c r="G1049" i="102"/>
  <c r="G995" i="102"/>
  <c r="H989" i="102"/>
  <c r="H935" i="102"/>
  <c r="G941" i="102"/>
  <c r="G833" i="102"/>
  <c r="H827" i="102"/>
  <c r="AA7" i="722"/>
  <c r="R21" i="722"/>
  <c r="R22" i="722" s="1"/>
  <c r="F779" i="102"/>
  <c r="G779" i="102" s="1"/>
  <c r="F725" i="102"/>
  <c r="G725" i="102" s="1"/>
  <c r="H719" i="102"/>
  <c r="F674" i="102"/>
  <c r="G674" i="102" s="1"/>
  <c r="AA7" i="746" l="1"/>
  <c r="R21" i="746"/>
  <c r="R22" i="746" s="1"/>
  <c r="AA7" i="744"/>
  <c r="R21" i="744"/>
  <c r="R22" i="744" s="1"/>
  <c r="G1643" i="102"/>
  <c r="H1637" i="102"/>
  <c r="H1586" i="102"/>
  <c r="H1584" i="102"/>
  <c r="H1532" i="102"/>
  <c r="H1530" i="102"/>
  <c r="H1478" i="102"/>
  <c r="H1476" i="102"/>
  <c r="AA7" i="742"/>
  <c r="R21" i="742"/>
  <c r="R22" i="742" s="1"/>
  <c r="AA7" i="737"/>
  <c r="R21" i="737"/>
  <c r="R22" i="737" s="1"/>
  <c r="H1368" i="102"/>
  <c r="H1370" i="102"/>
  <c r="H1314" i="102"/>
  <c r="H1316" i="102"/>
  <c r="AA7" i="732"/>
  <c r="R21" i="732"/>
  <c r="R22" i="732" s="1"/>
  <c r="G1265" i="102"/>
  <c r="H1259" i="102"/>
  <c r="H1154" i="102"/>
  <c r="H1152" i="102"/>
  <c r="H1046" i="102"/>
  <c r="H1044" i="102"/>
  <c r="H992" i="102"/>
  <c r="H990" i="102"/>
  <c r="H938" i="102"/>
  <c r="H936" i="102"/>
  <c r="H830" i="102"/>
  <c r="H828" i="102"/>
  <c r="H773" i="102"/>
  <c r="H774" i="102" s="1"/>
  <c r="H722" i="102"/>
  <c r="H720" i="102"/>
  <c r="H668" i="102"/>
  <c r="H671" i="102" s="1"/>
  <c r="B50" i="666"/>
  <c r="B55" i="666" s="1"/>
  <c r="B29" i="666"/>
  <c r="B28" i="666"/>
  <c r="B23" i="666"/>
  <c r="B21" i="666"/>
  <c r="V22" i="666"/>
  <c r="B22" i="666" s="1"/>
  <c r="G27" i="666"/>
  <c r="B32" i="666"/>
  <c r="G17" i="666"/>
  <c r="V40" i="666"/>
  <c r="V39" i="666"/>
  <c r="V30" i="666"/>
  <c r="V19" i="666"/>
  <c r="B19" i="666" s="1"/>
  <c r="V18" i="666"/>
  <c r="B18" i="666" s="1"/>
  <c r="V17" i="666"/>
  <c r="V24" i="666" s="1"/>
  <c r="U9" i="666"/>
  <c r="H1640" i="102" l="1"/>
  <c r="H1638" i="102"/>
  <c r="G30" i="666"/>
  <c r="V38" i="666"/>
  <c r="G24" i="666"/>
  <c r="H1262" i="102"/>
  <c r="H1260" i="102"/>
  <c r="H776" i="102"/>
  <c r="H669" i="102"/>
  <c r="E651" i="102"/>
  <c r="E650" i="102"/>
  <c r="E649" i="102"/>
  <c r="E648" i="102"/>
  <c r="E647" i="102"/>
  <c r="E644" i="102"/>
  <c r="E643" i="102"/>
  <c r="E642" i="102"/>
  <c r="E640" i="102"/>
  <c r="E639" i="102"/>
  <c r="E638" i="102"/>
  <c r="E637" i="102"/>
  <c r="E633" i="102"/>
  <c r="E632" i="102"/>
  <c r="E631" i="102"/>
  <c r="E629" i="102"/>
  <c r="E628" i="102"/>
  <c r="E627" i="102"/>
  <c r="E625" i="102"/>
  <c r="E624" i="102"/>
  <c r="E623" i="102"/>
  <c r="E622" i="102"/>
  <c r="J616" i="102"/>
  <c r="H612" i="102"/>
  <c r="H611" i="102"/>
  <c r="H610" i="102"/>
  <c r="H609" i="102"/>
  <c r="H608" i="102"/>
  <c r="H607" i="102"/>
  <c r="H606" i="102"/>
  <c r="G606" i="102"/>
  <c r="H605" i="102"/>
  <c r="G605" i="102"/>
  <c r="F51" i="642"/>
  <c r="E51" i="642" s="1"/>
  <c r="C51" i="642" s="1"/>
  <c r="B51" i="642" s="1"/>
  <c r="A50" i="642" s="1"/>
  <c r="A49" i="642" s="1"/>
  <c r="A48" i="642" s="1"/>
  <c r="A47" i="642" s="1"/>
  <c r="A46" i="642" s="1"/>
  <c r="A45" i="642" s="1"/>
  <c r="A44" i="642" s="1"/>
  <c r="A43" i="642" s="1"/>
  <c r="B42" i="642" s="1"/>
  <c r="C43" i="642" s="1"/>
  <c r="C44" i="642" s="1"/>
  <c r="C45" i="642" s="1"/>
  <c r="C46" i="642" s="1"/>
  <c r="C47" i="642" s="1"/>
  <c r="C48" i="642" s="1"/>
  <c r="F651" i="102" l="1"/>
  <c r="H613" i="102"/>
  <c r="F625" i="102"/>
  <c r="F644" i="102"/>
  <c r="F633" i="102"/>
  <c r="E49" i="642"/>
  <c r="F49" i="642" s="1"/>
  <c r="G49" i="642" s="1"/>
  <c r="H49" i="642" s="1"/>
  <c r="I49" i="642" s="1"/>
  <c r="J49" i="642" s="1"/>
  <c r="K49" i="642" s="1"/>
  <c r="L49" i="642" s="1"/>
  <c r="M49" i="642" s="1"/>
  <c r="N49" i="642" s="1"/>
  <c r="O48" i="642" s="1"/>
  <c r="O47" i="642" s="1"/>
  <c r="O46" i="642" s="1"/>
  <c r="O45" i="642" s="1"/>
  <c r="O44" i="642" s="1"/>
  <c r="O43" i="642" s="1"/>
  <c r="P42" i="642" s="1"/>
  <c r="Q43" i="642" s="1"/>
  <c r="Q44" i="642" s="1"/>
  <c r="Q45" i="642" s="1"/>
  <c r="Q46" i="642" s="1"/>
  <c r="Q47" i="642" s="1"/>
  <c r="Q48" i="642" s="1"/>
  <c r="Q49" i="642" s="1"/>
  <c r="Q50" i="642" s="1"/>
  <c r="P51" i="642" s="1"/>
  <c r="O51" i="642" s="1"/>
  <c r="N51" i="642" s="1"/>
  <c r="M51" i="642" s="1"/>
  <c r="L51" i="642" s="1"/>
  <c r="K51" i="642" s="1"/>
  <c r="J51" i="642" s="1"/>
  <c r="I51" i="642" s="1"/>
  <c r="H51" i="642" s="1"/>
  <c r="F620" i="102" l="1"/>
  <c r="H614" i="102" s="1"/>
  <c r="G620" i="102" l="1"/>
  <c r="H617" i="102"/>
  <c r="H615" i="102"/>
  <c r="S40" i="666" l="1"/>
  <c r="O40" i="666"/>
  <c r="P40" i="666" s="1"/>
  <c r="C64" i="666"/>
  <c r="C65" i="666"/>
  <c r="C63" i="666"/>
  <c r="A41" i="666"/>
  <c r="L40" i="666"/>
  <c r="M40" i="666" s="1"/>
  <c r="I40" i="666"/>
  <c r="J40" i="666" s="1"/>
  <c r="F40" i="666"/>
  <c r="G40" i="666" s="1"/>
  <c r="C103" i="666"/>
  <c r="C102" i="666"/>
  <c r="C104" i="666"/>
  <c r="M22" i="666"/>
  <c r="M20" i="666"/>
  <c r="B20" i="666" s="1"/>
  <c r="P17" i="666"/>
  <c r="M17" i="666"/>
  <c r="C40" i="666" l="1"/>
  <c r="C45" i="666"/>
  <c r="A45" i="666" s="1"/>
  <c r="C47" i="666"/>
  <c r="C46" i="666"/>
  <c r="A46" i="666" s="1"/>
  <c r="E600" i="102" l="1"/>
  <c r="E599" i="102"/>
  <c r="E598" i="102"/>
  <c r="E597" i="102"/>
  <c r="E596" i="102"/>
  <c r="E593" i="102"/>
  <c r="E592" i="102"/>
  <c r="E591" i="102"/>
  <c r="E589" i="102"/>
  <c r="E588" i="102"/>
  <c r="E587" i="102"/>
  <c r="E586" i="102"/>
  <c r="E582" i="102"/>
  <c r="E581" i="102"/>
  <c r="E580" i="102"/>
  <c r="E578" i="102"/>
  <c r="E577" i="102"/>
  <c r="E576" i="102"/>
  <c r="E574" i="102"/>
  <c r="E573" i="102"/>
  <c r="E572" i="102"/>
  <c r="E571" i="102"/>
  <c r="J565" i="102"/>
  <c r="H561" i="102"/>
  <c r="H560" i="102"/>
  <c r="H559" i="102"/>
  <c r="H558" i="102"/>
  <c r="H557" i="102"/>
  <c r="H556" i="102"/>
  <c r="H555" i="102"/>
  <c r="G555" i="102"/>
  <c r="H554" i="102"/>
  <c r="G554" i="102"/>
  <c r="S39" i="666"/>
  <c r="S17" i="666"/>
  <c r="S30" i="666"/>
  <c r="R9" i="666"/>
  <c r="P27" i="666"/>
  <c r="F574" i="102" l="1"/>
  <c r="H562" i="102"/>
  <c r="F582" i="102"/>
  <c r="F600" i="102"/>
  <c r="F593" i="102"/>
  <c r="S24" i="666"/>
  <c r="S38" i="666" s="1"/>
  <c r="F569" i="102" l="1"/>
  <c r="G569" i="102" s="1"/>
  <c r="P24" i="666"/>
  <c r="F85" i="666"/>
  <c r="F9" i="666"/>
  <c r="G39" i="666" s="1"/>
  <c r="P39" i="666"/>
  <c r="P30" i="666"/>
  <c r="O9" i="666"/>
  <c r="L9" i="666"/>
  <c r="H563" i="102" l="1"/>
  <c r="H566" i="102" s="1"/>
  <c r="M39" i="666"/>
  <c r="L85" i="666"/>
  <c r="P38" i="666"/>
  <c r="G38" i="666"/>
  <c r="C73" i="666"/>
  <c r="H564" i="102" l="1"/>
  <c r="M24" i="666"/>
  <c r="M27" i="666"/>
  <c r="M30" i="666" s="1"/>
  <c r="J27" i="666"/>
  <c r="B27" i="666" s="1"/>
  <c r="J17" i="666"/>
  <c r="B17" i="666" s="1"/>
  <c r="C81" i="666"/>
  <c r="C79" i="666"/>
  <c r="C82" i="666"/>
  <c r="C80" i="666"/>
  <c r="C78" i="666"/>
  <c r="C97" i="666"/>
  <c r="C96" i="666"/>
  <c r="C92" i="666"/>
  <c r="C91" i="666"/>
  <c r="C90" i="666"/>
  <c r="C88" i="666"/>
  <c r="C93" i="666"/>
  <c r="J30" i="666" l="1"/>
  <c r="B30" i="666"/>
  <c r="J24" i="666"/>
  <c r="B24" i="666"/>
  <c r="M38" i="666"/>
  <c r="I9" i="666"/>
  <c r="J39" i="666" s="1"/>
  <c r="E546" i="102"/>
  <c r="E545" i="102"/>
  <c r="E544" i="102"/>
  <c r="E543" i="102"/>
  <c r="E542" i="102"/>
  <c r="E539" i="102"/>
  <c r="E538" i="102"/>
  <c r="E537" i="102"/>
  <c r="E535" i="102"/>
  <c r="E534" i="102"/>
  <c r="E533" i="102"/>
  <c r="E532" i="102"/>
  <c r="E528" i="102"/>
  <c r="E527" i="102"/>
  <c r="E526" i="102"/>
  <c r="E524" i="102"/>
  <c r="E523" i="102"/>
  <c r="E522" i="102"/>
  <c r="E520" i="102"/>
  <c r="E519" i="102"/>
  <c r="E518" i="102"/>
  <c r="E517" i="102"/>
  <c r="J511" i="102"/>
  <c r="H507" i="102"/>
  <c r="H506" i="102"/>
  <c r="H505" i="102"/>
  <c r="H504" i="102"/>
  <c r="H503" i="102"/>
  <c r="H502" i="102"/>
  <c r="H501" i="102"/>
  <c r="G501" i="102"/>
  <c r="H500" i="102"/>
  <c r="G500" i="102"/>
  <c r="C32" i="78"/>
  <c r="J38" i="666" l="1"/>
  <c r="C38" i="666" s="1"/>
  <c r="F539" i="102"/>
  <c r="F546" i="102"/>
  <c r="F528" i="102"/>
  <c r="F520" i="102"/>
  <c r="H508" i="102"/>
  <c r="C41" i="666" l="1"/>
  <c r="B57" i="666" s="1"/>
  <c r="B41" i="666"/>
  <c r="C70" i="666"/>
  <c r="C69" i="666"/>
  <c r="F515" i="102"/>
  <c r="G515" i="102" s="1"/>
  <c r="H509" i="102" l="1"/>
  <c r="H512" i="102" s="1"/>
  <c r="C72" i="666"/>
  <c r="H510" i="102" l="1"/>
  <c r="C71" i="666"/>
  <c r="AE86" i="641" l="1"/>
  <c r="AE84" i="641"/>
  <c r="AL73" i="641"/>
  <c r="AJ84" i="641"/>
  <c r="AJ83" i="641"/>
  <c r="AJ82" i="641"/>
  <c r="AJ81" i="641"/>
  <c r="AJ76" i="641"/>
  <c r="AJ70" i="641"/>
  <c r="AJ69" i="641"/>
  <c r="AJ68" i="641"/>
  <c r="AJ64" i="641"/>
  <c r="AJ63" i="641"/>
  <c r="R63" i="120"/>
  <c r="Q63" i="120"/>
  <c r="P63" i="120"/>
  <c r="AJ65" i="641" l="1"/>
  <c r="AJ71" i="641"/>
  <c r="AJ73" i="641" s="1"/>
  <c r="M31" i="642"/>
  <c r="G31" i="642" s="1"/>
  <c r="AM73" i="641" l="1"/>
  <c r="AJ74" i="641"/>
  <c r="F31" i="642"/>
  <c r="E31" i="642" s="1"/>
  <c r="L48" i="641"/>
  <c r="K48" i="641"/>
  <c r="Q57" i="641"/>
  <c r="Q56" i="641"/>
  <c r="S56" i="641" s="1"/>
  <c r="Q55" i="641"/>
  <c r="S55" i="641" s="1"/>
  <c r="Q54" i="641"/>
  <c r="S54" i="641" s="1"/>
  <c r="Q53" i="641"/>
  <c r="S53" i="641" s="1"/>
  <c r="Q52" i="641"/>
  <c r="Q51" i="641"/>
  <c r="S51" i="641" s="1"/>
  <c r="Q45" i="641"/>
  <c r="Q44" i="641"/>
  <c r="Q43" i="641"/>
  <c r="S43" i="641" s="1"/>
  <c r="Q42" i="641"/>
  <c r="S42" i="641" s="1"/>
  <c r="Q41" i="641"/>
  <c r="Q40" i="641"/>
  <c r="Q39" i="641"/>
  <c r="S39" i="641" s="1"/>
  <c r="Q33" i="641"/>
  <c r="Q32" i="641"/>
  <c r="S32" i="641" s="1"/>
  <c r="Q31" i="641"/>
  <c r="Q30" i="641"/>
  <c r="S30" i="641" s="1"/>
  <c r="Q29" i="641"/>
  <c r="Q28" i="641"/>
  <c r="S28" i="641" s="1"/>
  <c r="Q27" i="641"/>
  <c r="S27" i="641" s="1"/>
  <c r="Q20" i="641"/>
  <c r="Q19" i="641"/>
  <c r="Q18" i="641"/>
  <c r="S18" i="641" s="1"/>
  <c r="Q17" i="641"/>
  <c r="S17" i="641" s="1"/>
  <c r="Q16" i="641"/>
  <c r="Q15" i="641"/>
  <c r="S15" i="641" s="1"/>
  <c r="Q14" i="641"/>
  <c r="S14" i="641" s="1"/>
  <c r="S29" i="641"/>
  <c r="S19" i="641"/>
  <c r="P20" i="641"/>
  <c r="P19" i="641"/>
  <c r="P18" i="641"/>
  <c r="P17" i="641"/>
  <c r="P16" i="641"/>
  <c r="P15" i="641"/>
  <c r="P14" i="641"/>
  <c r="P34" i="641"/>
  <c r="P33" i="641"/>
  <c r="P32" i="641"/>
  <c r="P31" i="641"/>
  <c r="P30" i="641"/>
  <c r="P29" i="641"/>
  <c r="P28" i="641"/>
  <c r="P27" i="641"/>
  <c r="P45" i="641"/>
  <c r="P44" i="641"/>
  <c r="P43" i="641"/>
  <c r="P42" i="641"/>
  <c r="P41" i="641"/>
  <c r="P40" i="641"/>
  <c r="P39" i="641"/>
  <c r="P57" i="641"/>
  <c r="P56" i="641"/>
  <c r="P55" i="641"/>
  <c r="P54" i="641"/>
  <c r="P52" i="641"/>
  <c r="P51" i="641"/>
  <c r="R58" i="641"/>
  <c r="S52" i="641"/>
  <c r="K34" i="641"/>
  <c r="L34" i="641" s="1"/>
  <c r="Q34" i="641"/>
  <c r="L22" i="641"/>
  <c r="L21" i="641"/>
  <c r="L20" i="641"/>
  <c r="L19" i="641"/>
  <c r="L18" i="641"/>
  <c r="S31" i="641"/>
  <c r="S44" i="641"/>
  <c r="S41" i="641"/>
  <c r="S40" i="641"/>
  <c r="R46" i="641"/>
  <c r="R34" i="641"/>
  <c r="R21" i="641"/>
  <c r="K47" i="641"/>
  <c r="L47" i="641" s="1"/>
  <c r="K46" i="641"/>
  <c r="L46" i="641" s="1"/>
  <c r="K45" i="641"/>
  <c r="L45" i="641" s="1"/>
  <c r="K44" i="641"/>
  <c r="L44" i="641" s="1"/>
  <c r="K43" i="641"/>
  <c r="L43" i="641" s="1"/>
  <c r="K42" i="641"/>
  <c r="L42" i="641" s="1"/>
  <c r="K41" i="641"/>
  <c r="L41" i="641" s="1"/>
  <c r="K33" i="641"/>
  <c r="L33" i="641" s="1"/>
  <c r="K32" i="641"/>
  <c r="L32" i="641" s="1"/>
  <c r="K31" i="641"/>
  <c r="L31" i="641" s="1"/>
  <c r="K30" i="641"/>
  <c r="K29" i="641"/>
  <c r="K28" i="641"/>
  <c r="L28" i="641" s="1"/>
  <c r="K27" i="641"/>
  <c r="L27" i="641" s="1"/>
  <c r="L30" i="641"/>
  <c r="L29" i="641"/>
  <c r="K26" i="641"/>
  <c r="L26" i="641" s="1"/>
  <c r="K12" i="641"/>
  <c r="L12" i="641" s="1"/>
  <c r="K11" i="641"/>
  <c r="L11" i="641" s="1"/>
  <c r="K10" i="641"/>
  <c r="L10" i="641" s="1"/>
  <c r="K9" i="641"/>
  <c r="L9" i="641" s="1"/>
  <c r="K8" i="641"/>
  <c r="L8" i="641" s="1"/>
  <c r="K7" i="641"/>
  <c r="L7" i="641" s="1"/>
  <c r="E494" i="102"/>
  <c r="E493" i="102"/>
  <c r="E492" i="102"/>
  <c r="E491" i="102"/>
  <c r="E490" i="102"/>
  <c r="E487" i="102"/>
  <c r="E486" i="102"/>
  <c r="E485" i="102"/>
  <c r="E483" i="102"/>
  <c r="E482" i="102"/>
  <c r="E481" i="102"/>
  <c r="E480" i="102"/>
  <c r="E476" i="102"/>
  <c r="E475" i="102"/>
  <c r="E474" i="102"/>
  <c r="E472" i="102"/>
  <c r="E471" i="102"/>
  <c r="E470" i="102"/>
  <c r="E468" i="102"/>
  <c r="E467" i="102"/>
  <c r="E466" i="102"/>
  <c r="E465" i="102"/>
  <c r="H455" i="102"/>
  <c r="H454" i="102"/>
  <c r="H453" i="102"/>
  <c r="H452" i="102"/>
  <c r="H451" i="102"/>
  <c r="H450" i="102"/>
  <c r="H449" i="102"/>
  <c r="G449" i="102"/>
  <c r="H448" i="102"/>
  <c r="G448" i="102"/>
  <c r="E442" i="102"/>
  <c r="E441" i="102"/>
  <c r="E440" i="102"/>
  <c r="E439" i="102"/>
  <c r="E438" i="102"/>
  <c r="E435" i="102"/>
  <c r="E434" i="102"/>
  <c r="E433" i="102"/>
  <c r="E431" i="102"/>
  <c r="E430" i="102"/>
  <c r="E429" i="102"/>
  <c r="E428" i="102"/>
  <c r="E424" i="102"/>
  <c r="E423" i="102"/>
  <c r="E422" i="102"/>
  <c r="E420" i="102"/>
  <c r="E419" i="102"/>
  <c r="E418" i="102"/>
  <c r="E416" i="102"/>
  <c r="E415" i="102"/>
  <c r="E414" i="102"/>
  <c r="E413" i="102"/>
  <c r="H403" i="102"/>
  <c r="H402" i="102"/>
  <c r="H401" i="102"/>
  <c r="H400" i="102"/>
  <c r="H399" i="102"/>
  <c r="H398" i="102"/>
  <c r="H397" i="102"/>
  <c r="G397" i="102"/>
  <c r="H396" i="102"/>
  <c r="G396" i="102"/>
  <c r="E390" i="102"/>
  <c r="E389" i="102"/>
  <c r="E388" i="102"/>
  <c r="E387" i="102"/>
  <c r="E386" i="102"/>
  <c r="E383" i="102"/>
  <c r="E382" i="102"/>
  <c r="E381" i="102"/>
  <c r="E379" i="102"/>
  <c r="E378" i="102"/>
  <c r="E377" i="102"/>
  <c r="E376" i="102"/>
  <c r="E372" i="102"/>
  <c r="E371" i="102"/>
  <c r="E370" i="102"/>
  <c r="E368" i="102"/>
  <c r="E367" i="102"/>
  <c r="E366" i="102"/>
  <c r="E364" i="102"/>
  <c r="E363" i="102"/>
  <c r="E362" i="102"/>
  <c r="E361" i="102"/>
  <c r="H351" i="102"/>
  <c r="H350" i="102"/>
  <c r="H349" i="102"/>
  <c r="H348" i="102"/>
  <c r="H347" i="102"/>
  <c r="H346" i="102"/>
  <c r="H345" i="102"/>
  <c r="G345" i="102"/>
  <c r="H344" i="102"/>
  <c r="G344" i="102"/>
  <c r="E337" i="102"/>
  <c r="E336" i="102"/>
  <c r="E335" i="102"/>
  <c r="E334" i="102"/>
  <c r="E333" i="102"/>
  <c r="E330" i="102"/>
  <c r="E329" i="102"/>
  <c r="E328" i="102"/>
  <c r="E326" i="102"/>
  <c r="E325" i="102"/>
  <c r="E324" i="102"/>
  <c r="E323" i="102"/>
  <c r="E319" i="102"/>
  <c r="E318" i="102"/>
  <c r="E317" i="102"/>
  <c r="E315" i="102"/>
  <c r="E314" i="102"/>
  <c r="E313" i="102"/>
  <c r="E311" i="102"/>
  <c r="E310" i="102"/>
  <c r="E309" i="102"/>
  <c r="E308" i="102"/>
  <c r="H298" i="102"/>
  <c r="H297" i="102"/>
  <c r="H296" i="102"/>
  <c r="H295" i="102"/>
  <c r="H294" i="102"/>
  <c r="H293" i="102"/>
  <c r="H292" i="102"/>
  <c r="G292" i="102"/>
  <c r="H291" i="102"/>
  <c r="G291" i="102"/>
  <c r="K36" i="624"/>
  <c r="K27" i="624"/>
  <c r="C20" i="624"/>
  <c r="C19" i="624"/>
  <c r="C47" i="624"/>
  <c r="C48" i="624"/>
  <c r="C23" i="624"/>
  <c r="C21" i="624"/>
  <c r="E4" i="624"/>
  <c r="D13" i="624" s="1"/>
  <c r="E53" i="624"/>
  <c r="E52" i="624"/>
  <c r="E51" i="624"/>
  <c r="E49" i="624"/>
  <c r="E45" i="624"/>
  <c r="E41" i="624"/>
  <c r="E40" i="624"/>
  <c r="D27" i="624"/>
  <c r="E27" i="624" s="1"/>
  <c r="D26" i="624"/>
  <c r="E26" i="624" s="1"/>
  <c r="D25" i="624"/>
  <c r="E25" i="624" s="1"/>
  <c r="D24" i="624"/>
  <c r="E24" i="624" s="1"/>
  <c r="D31" i="642" l="1"/>
  <c r="C31" i="642" s="1"/>
  <c r="B31" i="642" s="1"/>
  <c r="A30" i="642" s="1"/>
  <c r="A29" i="642" s="1"/>
  <c r="A28" i="642" s="1"/>
  <c r="A27" i="642" s="1"/>
  <c r="A26" i="642" s="1"/>
  <c r="A25" i="642" s="1"/>
  <c r="A24" i="642" s="1"/>
  <c r="A23" i="642" s="1"/>
  <c r="B22" i="642" s="1"/>
  <c r="C22" i="642" s="1"/>
  <c r="H299" i="102"/>
  <c r="F330" i="102"/>
  <c r="F390" i="102"/>
  <c r="F468" i="102"/>
  <c r="F435" i="102"/>
  <c r="F311" i="102"/>
  <c r="F319" i="102"/>
  <c r="F337" i="102"/>
  <c r="F416" i="102"/>
  <c r="F487" i="102"/>
  <c r="S16" i="641"/>
  <c r="S58" i="641"/>
  <c r="S21" i="641"/>
  <c r="S46" i="641"/>
  <c r="S34" i="641"/>
  <c r="H456" i="102"/>
  <c r="F494" i="102"/>
  <c r="F476" i="102"/>
  <c r="F442" i="102"/>
  <c r="H404" i="102"/>
  <c r="F424" i="102"/>
  <c r="H352" i="102"/>
  <c r="F383" i="102"/>
  <c r="F372" i="102"/>
  <c r="F364" i="102"/>
  <c r="B33" i="666"/>
  <c r="E44" i="624"/>
  <c r="E43" i="624"/>
  <c r="E39" i="624"/>
  <c r="E38" i="624"/>
  <c r="E37" i="624"/>
  <c r="E48" i="624"/>
  <c r="E47" i="624"/>
  <c r="D30" i="624"/>
  <c r="D29" i="624"/>
  <c r="D28" i="624"/>
  <c r="D23" i="624"/>
  <c r="D22" i="624"/>
  <c r="D21" i="624"/>
  <c r="D20" i="624"/>
  <c r="D19" i="624"/>
  <c r="D22" i="642" l="1"/>
  <c r="E22" i="642" s="1"/>
  <c r="F22" i="642" s="1"/>
  <c r="G22" i="642" s="1"/>
  <c r="H23" i="642" s="1"/>
  <c r="G24" i="642" s="1"/>
  <c r="F411" i="102"/>
  <c r="H405" i="102" s="1"/>
  <c r="H408" i="102" s="1"/>
  <c r="F463" i="102"/>
  <c r="G463" i="102" s="1"/>
  <c r="F306" i="102"/>
  <c r="H300" i="102" s="1"/>
  <c r="F359" i="102"/>
  <c r="H353" i="102" s="1"/>
  <c r="E33" i="624"/>
  <c r="F39" i="624" s="1"/>
  <c r="K17" i="624"/>
  <c r="C9" i="624" s="1"/>
  <c r="D9" i="624" s="1"/>
  <c r="E30" i="624"/>
  <c r="E29" i="624"/>
  <c r="E28" i="624"/>
  <c r="E23" i="624"/>
  <c r="E22" i="624"/>
  <c r="E21" i="624"/>
  <c r="E20" i="624"/>
  <c r="E19" i="624"/>
  <c r="G411" i="102" l="1"/>
  <c r="H457" i="102"/>
  <c r="H458" i="102" s="1"/>
  <c r="G306" i="102"/>
  <c r="F24" i="642"/>
  <c r="E24" i="642" s="1"/>
  <c r="C25" i="642" s="1"/>
  <c r="C26" i="642" s="1"/>
  <c r="C27" i="642" s="1"/>
  <c r="C28" i="642" s="1"/>
  <c r="E29" i="642" s="1"/>
  <c r="F29" i="642" s="1"/>
  <c r="G29" i="642" s="1"/>
  <c r="T31" i="642" s="1"/>
  <c r="U31" i="642" s="1"/>
  <c r="V31" i="642" s="1"/>
  <c r="W31" i="642" s="1"/>
  <c r="X31" i="642" s="1"/>
  <c r="Y31" i="642" s="1"/>
  <c r="Z30" i="642" s="1"/>
  <c r="Z29" i="642" s="1"/>
  <c r="Z28" i="642" s="1"/>
  <c r="Z27" i="642" s="1"/>
  <c r="Z26" i="642" s="1"/>
  <c r="Z25" i="642" s="1"/>
  <c r="Z24" i="642" s="1"/>
  <c r="Z23" i="642" s="1"/>
  <c r="Y22" i="642" s="1"/>
  <c r="X22" i="642" s="1"/>
  <c r="W22" i="642" s="1"/>
  <c r="H406" i="102"/>
  <c r="G359" i="102"/>
  <c r="H356" i="102"/>
  <c r="H354" i="102"/>
  <c r="H301" i="102"/>
  <c r="H303" i="102"/>
  <c r="C10" i="624"/>
  <c r="D10" i="624" s="1"/>
  <c r="E17" i="624"/>
  <c r="C8" i="624" s="1"/>
  <c r="E263" i="102"/>
  <c r="G239" i="102"/>
  <c r="E285" i="102"/>
  <c r="E284" i="102"/>
  <c r="E283" i="102"/>
  <c r="C282" i="102"/>
  <c r="E282" i="102" s="1"/>
  <c r="E281" i="102"/>
  <c r="E278" i="102"/>
  <c r="E277" i="102"/>
  <c r="E276" i="102"/>
  <c r="E274" i="102"/>
  <c r="E273" i="102"/>
  <c r="E272" i="102"/>
  <c r="E271" i="102"/>
  <c r="E267" i="102"/>
  <c r="E266" i="102"/>
  <c r="E265" i="102"/>
  <c r="E262" i="102"/>
  <c r="E261" i="102"/>
  <c r="E259" i="102"/>
  <c r="E258" i="102"/>
  <c r="E257" i="102"/>
  <c r="E256" i="102"/>
  <c r="H246" i="102"/>
  <c r="H245" i="102"/>
  <c r="H244" i="102"/>
  <c r="H243" i="102"/>
  <c r="H242" i="102"/>
  <c r="H241" i="102"/>
  <c r="H240" i="102"/>
  <c r="H239" i="102"/>
  <c r="W45" i="158"/>
  <c r="W44" i="158"/>
  <c r="W43" i="158"/>
  <c r="W42" i="158"/>
  <c r="S45" i="158"/>
  <c r="S29" i="158"/>
  <c r="Z37" i="158"/>
  <c r="Z36" i="158"/>
  <c r="Z34" i="158"/>
  <c r="Z33" i="158"/>
  <c r="Z28" i="158"/>
  <c r="Z26" i="158"/>
  <c r="Z25" i="158"/>
  <c r="Z24" i="158"/>
  <c r="Z23" i="158"/>
  <c r="N38" i="158"/>
  <c r="W37" i="158"/>
  <c r="W36" i="158"/>
  <c r="W34" i="158"/>
  <c r="W33" i="158"/>
  <c r="W29" i="158"/>
  <c r="W28" i="158"/>
  <c r="W27" i="158"/>
  <c r="Z27" i="158" s="1"/>
  <c r="W26" i="158"/>
  <c r="W25" i="158"/>
  <c r="W24" i="158"/>
  <c r="W23" i="158"/>
  <c r="S44" i="158"/>
  <c r="S37" i="158"/>
  <c r="S36" i="158"/>
  <c r="S35" i="158"/>
  <c r="S34" i="158"/>
  <c r="S33" i="158"/>
  <c r="S32" i="158"/>
  <c r="S38" i="158" s="1"/>
  <c r="S28" i="158"/>
  <c r="S26" i="158"/>
  <c r="S25" i="158"/>
  <c r="S24" i="158"/>
  <c r="S23" i="158"/>
  <c r="G6" i="158"/>
  <c r="G16" i="158"/>
  <c r="P16" i="158"/>
  <c r="M45" i="78"/>
  <c r="N42" i="78"/>
  <c r="M41" i="78"/>
  <c r="H11" i="78"/>
  <c r="N13" i="78"/>
  <c r="N38" i="78"/>
  <c r="P13" i="158"/>
  <c r="H32" i="158"/>
  <c r="AD49" i="158"/>
  <c r="Q37" i="158"/>
  <c r="Q27" i="158"/>
  <c r="U28" i="158"/>
  <c r="Q28" i="158"/>
  <c r="U27" i="158"/>
  <c r="L25" i="158"/>
  <c r="J25" i="158"/>
  <c r="H25" i="158"/>
  <c r="U25" i="158"/>
  <c r="Q25" i="158"/>
  <c r="L32" i="158"/>
  <c r="J32" i="158"/>
  <c r="L36" i="158"/>
  <c r="J36" i="158"/>
  <c r="H36" i="158"/>
  <c r="L35" i="158"/>
  <c r="J35" i="158"/>
  <c r="H35" i="158"/>
  <c r="L34" i="158"/>
  <c r="J34" i="158"/>
  <c r="H34" i="158"/>
  <c r="U36" i="158"/>
  <c r="Q36" i="158"/>
  <c r="U35" i="158"/>
  <c r="Q35" i="158"/>
  <c r="W35" i="158" s="1"/>
  <c r="Z35" i="158" s="1"/>
  <c r="U34" i="158"/>
  <c r="Q34" i="158"/>
  <c r="T13" i="158"/>
  <c r="T16" i="158"/>
  <c r="N15" i="158"/>
  <c r="N14" i="158"/>
  <c r="H28" i="158"/>
  <c r="H24" i="158"/>
  <c r="K13" i="158"/>
  <c r="I13" i="158"/>
  <c r="V22" i="642" l="1"/>
  <c r="U22" i="642" s="1"/>
  <c r="T22" i="642" s="1"/>
  <c r="S23" i="642" s="1"/>
  <c r="T24" i="642" s="1"/>
  <c r="U24" i="642" s="1"/>
  <c r="V24" i="642" s="1"/>
  <c r="W24" i="642" s="1"/>
  <c r="X25" i="642" s="1"/>
  <c r="X26" i="642" s="1"/>
  <c r="X27" i="642" s="1"/>
  <c r="X28" i="642" s="1"/>
  <c r="W29" i="642" s="1"/>
  <c r="U29" i="642" s="1"/>
  <c r="T29" i="642" s="1"/>
  <c r="H460" i="102"/>
  <c r="H247" i="102"/>
  <c r="C6" i="624"/>
  <c r="D8" i="624"/>
  <c r="D6" i="624" s="1"/>
  <c r="F285" i="102"/>
  <c r="F278" i="102"/>
  <c r="F267" i="102"/>
  <c r="F259" i="102"/>
  <c r="S40" i="158"/>
  <c r="W32" i="158"/>
  <c r="N25" i="158"/>
  <c r="N35" i="158"/>
  <c r="W16" i="158"/>
  <c r="Z16" i="158" s="1"/>
  <c r="T17" i="158"/>
  <c r="P17" i="158"/>
  <c r="N34" i="158"/>
  <c r="N36" i="158"/>
  <c r="F254" i="102" l="1"/>
  <c r="H248" i="102" s="1"/>
  <c r="Z32" i="158"/>
  <c r="W38" i="158"/>
  <c r="W40" i="158" s="1"/>
  <c r="G254" i="102" l="1"/>
  <c r="H251" i="102"/>
  <c r="H249" i="102"/>
  <c r="Y11" i="120" l="1"/>
  <c r="N43" i="78"/>
  <c r="E233" i="102"/>
  <c r="E232" i="102"/>
  <c r="E231" i="102"/>
  <c r="C230" i="102"/>
  <c r="E230" i="102" s="1"/>
  <c r="E229" i="102"/>
  <c r="E226" i="102"/>
  <c r="E225" i="102"/>
  <c r="E224" i="102"/>
  <c r="E222" i="102"/>
  <c r="E221" i="102"/>
  <c r="E220" i="102"/>
  <c r="E219" i="102"/>
  <c r="E215" i="102"/>
  <c r="E214" i="102"/>
  <c r="E213" i="102"/>
  <c r="E212" i="102"/>
  <c r="E211" i="102"/>
  <c r="E209" i="102"/>
  <c r="E208" i="102"/>
  <c r="E207" i="102"/>
  <c r="E206" i="102"/>
  <c r="H196" i="102"/>
  <c r="H195" i="102"/>
  <c r="H194" i="102"/>
  <c r="H193" i="102"/>
  <c r="H192" i="102"/>
  <c r="H191" i="102"/>
  <c r="G191" i="102"/>
  <c r="H190" i="102"/>
  <c r="G190" i="102"/>
  <c r="H189" i="102"/>
  <c r="F233" i="102" l="1"/>
  <c r="H197" i="102"/>
  <c r="F209" i="102"/>
  <c r="F226" i="102"/>
  <c r="F215" i="102"/>
  <c r="F204" i="102" l="1"/>
  <c r="H198" i="102" s="1"/>
  <c r="H201" i="102" s="1"/>
  <c r="H199" i="102" l="1"/>
  <c r="G204" i="102"/>
  <c r="F149" i="102" l="1"/>
  <c r="L65" i="120" l="1"/>
  <c r="C48" i="120" s="1"/>
  <c r="C50" i="120" s="1"/>
  <c r="A65" i="120"/>
  <c r="F47" i="120"/>
  <c r="H44" i="120"/>
  <c r="D44" i="120"/>
  <c r="K29" i="120"/>
  <c r="R17" i="120"/>
  <c r="K9" i="579"/>
  <c r="M62" i="579"/>
  <c r="B164" i="102"/>
  <c r="E164" i="102" s="1"/>
  <c r="C49" i="120"/>
  <c r="N63" i="579"/>
  <c r="M61" i="579"/>
  <c r="M60" i="579"/>
  <c r="L57" i="579"/>
  <c r="M57" i="579" s="1"/>
  <c r="N57" i="579" s="1"/>
  <c r="L56" i="579"/>
  <c r="M56" i="579"/>
  <c r="L55" i="579"/>
  <c r="M55" i="579"/>
  <c r="L54" i="579"/>
  <c r="M54" i="579"/>
  <c r="M50" i="579"/>
  <c r="M49" i="579"/>
  <c r="M47" i="579"/>
  <c r="M44" i="579"/>
  <c r="M43" i="579"/>
  <c r="M42" i="579"/>
  <c r="N44" i="579" s="1"/>
  <c r="M41" i="579"/>
  <c r="M39" i="579"/>
  <c r="M38" i="579"/>
  <c r="M37" i="579"/>
  <c r="M36" i="579"/>
  <c r="B30" i="579"/>
  <c r="B24" i="579" s="1"/>
  <c r="Y25" i="579"/>
  <c r="F22" i="579"/>
  <c r="G21" i="579"/>
  <c r="G20" i="579"/>
  <c r="G19" i="579"/>
  <c r="G22" i="579" s="1"/>
  <c r="M17" i="579"/>
  <c r="M16" i="579"/>
  <c r="G16" i="579"/>
  <c r="M15" i="579"/>
  <c r="M14" i="579"/>
  <c r="M13" i="579"/>
  <c r="M12" i="579"/>
  <c r="Y11" i="579"/>
  <c r="L48" i="579"/>
  <c r="M48" i="579" s="1"/>
  <c r="G11" i="579"/>
  <c r="AA10" i="579"/>
  <c r="Y10" i="579"/>
  <c r="Y12" i="579"/>
  <c r="M10" i="579"/>
  <c r="Y9" i="579"/>
  <c r="M9" i="579"/>
  <c r="AA8" i="579"/>
  <c r="AB9" i="579" s="1"/>
  <c r="AA7" i="579"/>
  <c r="Y6" i="579"/>
  <c r="AA5" i="579"/>
  <c r="M11" i="579"/>
  <c r="X19" i="120"/>
  <c r="Y19" i="120" s="1"/>
  <c r="X18" i="120"/>
  <c r="Y18" i="120"/>
  <c r="Y37" i="120"/>
  <c r="Y36" i="120"/>
  <c r="Y35" i="120"/>
  <c r="Z38" i="120" s="1"/>
  <c r="E21" i="102"/>
  <c r="E42" i="102"/>
  <c r="E41" i="102"/>
  <c r="E27" i="102"/>
  <c r="B26" i="102"/>
  <c r="E26" i="102" s="1"/>
  <c r="B37" i="102"/>
  <c r="E37" i="102" s="1"/>
  <c r="B38" i="102"/>
  <c r="E38" i="102" s="1"/>
  <c r="K25" i="120"/>
  <c r="X31" i="120"/>
  <c r="Y31" i="120" s="1"/>
  <c r="X30" i="120"/>
  <c r="Y30" i="120" s="1"/>
  <c r="X29" i="120"/>
  <c r="Y29" i="120" s="1"/>
  <c r="Z32" i="120" s="1"/>
  <c r="X17" i="120"/>
  <c r="Y17" i="120" s="1"/>
  <c r="X16" i="120"/>
  <c r="X15" i="120"/>
  <c r="Y15" i="120" s="1"/>
  <c r="X9" i="120"/>
  <c r="Y9" i="120"/>
  <c r="X10" i="120"/>
  <c r="Y10" i="120" s="1"/>
  <c r="Y32" i="120"/>
  <c r="Y26" i="120"/>
  <c r="Y25" i="120"/>
  <c r="X24" i="120"/>
  <c r="Y24" i="120"/>
  <c r="Y20" i="120"/>
  <c r="Y16" i="120"/>
  <c r="Y12" i="120"/>
  <c r="L11" i="78"/>
  <c r="M52" i="78" s="1"/>
  <c r="N52" i="78" s="1"/>
  <c r="L10" i="78"/>
  <c r="N10" i="78" s="1"/>
  <c r="L9" i="78"/>
  <c r="N9" i="78" s="1"/>
  <c r="M64" i="78"/>
  <c r="N64" i="78" s="1"/>
  <c r="M63" i="78"/>
  <c r="N63" i="78" s="1"/>
  <c r="M62" i="78"/>
  <c r="N62" i="78" s="1"/>
  <c r="M61" i="78"/>
  <c r="N61" i="78" s="1"/>
  <c r="N57" i="78"/>
  <c r="N53" i="78"/>
  <c r="M51" i="78"/>
  <c r="N51" i="78" s="1"/>
  <c r="N46" i="78"/>
  <c r="N44" i="78"/>
  <c r="N45" i="78"/>
  <c r="N39" i="78"/>
  <c r="N37" i="78"/>
  <c r="M36" i="78"/>
  <c r="N36" i="78" s="1"/>
  <c r="C30" i="78"/>
  <c r="Z26" i="78"/>
  <c r="G23" i="78"/>
  <c r="H20" i="78"/>
  <c r="N18" i="78"/>
  <c r="N17" i="78"/>
  <c r="H18" i="78"/>
  <c r="N16" i="78"/>
  <c r="N15" i="78"/>
  <c r="N14" i="78"/>
  <c r="N12" i="78"/>
  <c r="Z11" i="78"/>
  <c r="AB10" i="78"/>
  <c r="Z10" i="78" s="1"/>
  <c r="Z9" i="78"/>
  <c r="AB8" i="78"/>
  <c r="AC9" i="78" s="1"/>
  <c r="AB7" i="78"/>
  <c r="Z6" i="78"/>
  <c r="AB5" i="78"/>
  <c r="E149" i="102"/>
  <c r="E180" i="102"/>
  <c r="E179" i="102"/>
  <c r="E178" i="102"/>
  <c r="E177" i="102"/>
  <c r="E176" i="102"/>
  <c r="E175" i="102"/>
  <c r="E174" i="102"/>
  <c r="E169" i="102"/>
  <c r="E168" i="102"/>
  <c r="E167" i="102"/>
  <c r="E166" i="102"/>
  <c r="E165" i="102"/>
  <c r="E162" i="102"/>
  <c r="E161" i="102"/>
  <c r="E160" i="102"/>
  <c r="E159" i="102"/>
  <c r="E158" i="102"/>
  <c r="E157" i="102"/>
  <c r="H148" i="102"/>
  <c r="H147" i="102"/>
  <c r="H146" i="102"/>
  <c r="H145" i="102"/>
  <c r="H144" i="102"/>
  <c r="H143" i="102"/>
  <c r="H142" i="102"/>
  <c r="E29" i="102"/>
  <c r="B23" i="102"/>
  <c r="E23" i="102" s="1"/>
  <c r="E39" i="102"/>
  <c r="B33" i="102"/>
  <c r="E33" i="102" s="1"/>
  <c r="E28" i="102"/>
  <c r="E22" i="102"/>
  <c r="E20" i="102"/>
  <c r="H9" i="102"/>
  <c r="H8" i="102"/>
  <c r="H7" i="102"/>
  <c r="H53" i="102"/>
  <c r="H57" i="102" s="1"/>
  <c r="E40" i="102"/>
  <c r="H54" i="102"/>
  <c r="B71" i="102"/>
  <c r="H71" i="102" s="1"/>
  <c r="H73" i="102" s="1"/>
  <c r="E133" i="102"/>
  <c r="E132" i="102"/>
  <c r="E123" i="102"/>
  <c r="E131" i="102"/>
  <c r="E130" i="102"/>
  <c r="E129" i="102"/>
  <c r="E128" i="102"/>
  <c r="C125" i="102"/>
  <c r="E125" i="102" s="1"/>
  <c r="E124" i="102"/>
  <c r="E122" i="102"/>
  <c r="E121" i="102"/>
  <c r="B120" i="102"/>
  <c r="E120" i="102" s="1"/>
  <c r="E118" i="102"/>
  <c r="F117" i="102"/>
  <c r="E116" i="102"/>
  <c r="F115" i="102"/>
  <c r="E114" i="102"/>
  <c r="E113" i="102"/>
  <c r="H104" i="102"/>
  <c r="H103" i="102"/>
  <c r="H102" i="102"/>
  <c r="H101" i="102"/>
  <c r="H100" i="102"/>
  <c r="H99" i="102"/>
  <c r="H98" i="102"/>
  <c r="C57" i="102"/>
  <c r="E77" i="102"/>
  <c r="E76" i="102"/>
  <c r="K90" i="102"/>
  <c r="F90" i="102"/>
  <c r="E66" i="102"/>
  <c r="E78" i="102"/>
  <c r="E75" i="102"/>
  <c r="E73" i="102"/>
  <c r="E74" i="102"/>
  <c r="E72" i="102"/>
  <c r="E69" i="102"/>
  <c r="E67" i="102"/>
  <c r="E65" i="102"/>
  <c r="E64" i="102"/>
  <c r="H55" i="102"/>
  <c r="F84" i="102"/>
  <c r="G13" i="158"/>
  <c r="N13" i="158" s="1"/>
  <c r="Z10" i="158"/>
  <c r="W13" i="158"/>
  <c r="AF7" i="158"/>
  <c r="AJ7" i="158"/>
  <c r="AE7" i="158"/>
  <c r="AF6" i="158"/>
  <c r="AJ6" i="158"/>
  <c r="AE6" i="158"/>
  <c r="AD7" i="158"/>
  <c r="AD6" i="158"/>
  <c r="Q24" i="158"/>
  <c r="Z7" i="158"/>
  <c r="U43" i="158"/>
  <c r="W7" i="158"/>
  <c r="W6" i="158"/>
  <c r="N42" i="158"/>
  <c r="N7" i="158"/>
  <c r="N6" i="158"/>
  <c r="Q32" i="158"/>
  <c r="U37" i="158"/>
  <c r="U33" i="158"/>
  <c r="U32" i="158"/>
  <c r="U24" i="158"/>
  <c r="U23" i="158"/>
  <c r="J43" i="158"/>
  <c r="L43" i="158"/>
  <c r="L37" i="158"/>
  <c r="L33" i="158"/>
  <c r="L28" i="158"/>
  <c r="L27" i="158"/>
  <c r="L24" i="158"/>
  <c r="L23" i="158"/>
  <c r="U26" i="158"/>
  <c r="Q26" i="158"/>
  <c r="L26" i="158"/>
  <c r="J26" i="158"/>
  <c r="H26" i="158"/>
  <c r="J37" i="158"/>
  <c r="J33" i="158"/>
  <c r="H27" i="158"/>
  <c r="J28" i="158"/>
  <c r="J27" i="158"/>
  <c r="J24" i="158"/>
  <c r="N24" i="158" s="1"/>
  <c r="H43" i="158"/>
  <c r="H23" i="158"/>
  <c r="H33" i="158"/>
  <c r="H37" i="158"/>
  <c r="J23" i="158"/>
  <c r="Q43" i="158"/>
  <c r="Q23" i="158"/>
  <c r="Q33" i="158"/>
  <c r="K8" i="158"/>
  <c r="K44" i="158" s="1"/>
  <c r="L44" i="158" s="1"/>
  <c r="I8" i="158"/>
  <c r="I44" i="158" s="1"/>
  <c r="J44" i="158" s="1"/>
  <c r="G8" i="158"/>
  <c r="G44" i="158" s="1"/>
  <c r="H44" i="158" s="1"/>
  <c r="T8" i="158"/>
  <c r="U44" i="158" s="1"/>
  <c r="P8" i="158"/>
  <c r="Q44" i="158" s="1"/>
  <c r="R16" i="120"/>
  <c r="R15" i="120"/>
  <c r="R14" i="120"/>
  <c r="R13" i="120"/>
  <c r="Q10" i="120"/>
  <c r="Q9" i="120"/>
  <c r="R9" i="120" s="1"/>
  <c r="Q8" i="120"/>
  <c r="R8" i="120"/>
  <c r="R12" i="120"/>
  <c r="D45" i="120"/>
  <c r="Q17" i="120" s="1"/>
  <c r="Z20" i="120" l="1"/>
  <c r="Q11" i="120"/>
  <c r="X23" i="120" s="1"/>
  <c r="Y23" i="120" s="1"/>
  <c r="Z26" i="120" s="1"/>
  <c r="F62" i="102"/>
  <c r="F158" i="102"/>
  <c r="F155" i="102" s="1"/>
  <c r="C25" i="78"/>
  <c r="H150" i="102"/>
  <c r="I150" i="102" s="1"/>
  <c r="I152" i="102" s="1"/>
  <c r="E71" i="102"/>
  <c r="E62" i="102" s="1"/>
  <c r="G62" i="102" s="1"/>
  <c r="U38" i="158"/>
  <c r="Z42" i="158"/>
  <c r="Q29" i="158"/>
  <c r="Q38" i="158"/>
  <c r="AJ8" i="158"/>
  <c r="Z13" i="158"/>
  <c r="Z17" i="158" s="1"/>
  <c r="N11" i="78"/>
  <c r="Z12" i="78"/>
  <c r="H23" i="78"/>
  <c r="N19" i="78"/>
  <c r="N21" i="78" s="1"/>
  <c r="O39" i="78"/>
  <c r="O64" i="78"/>
  <c r="O57" i="78"/>
  <c r="N41" i="78"/>
  <c r="O46" i="78" s="1"/>
  <c r="U29" i="158"/>
  <c r="N37" i="158"/>
  <c r="N27" i="158"/>
  <c r="N43" i="158"/>
  <c r="H45" i="158"/>
  <c r="AF8" i="158"/>
  <c r="J38" i="158"/>
  <c r="H38" i="158"/>
  <c r="N28" i="158"/>
  <c r="L29" i="158"/>
  <c r="AD8" i="158"/>
  <c r="N33" i="158"/>
  <c r="L45" i="158"/>
  <c r="H29" i="158"/>
  <c r="N26" i="158"/>
  <c r="AE8" i="158"/>
  <c r="L38" i="158"/>
  <c r="Z6" i="158"/>
  <c r="Z8" i="158" s="1"/>
  <c r="W8" i="158"/>
  <c r="AH6" i="158"/>
  <c r="J29" i="158"/>
  <c r="AH7" i="158"/>
  <c r="Q45" i="158"/>
  <c r="N32" i="158"/>
  <c r="N8" i="158"/>
  <c r="N23" i="158"/>
  <c r="U45" i="158"/>
  <c r="N44" i="158"/>
  <c r="J45" i="158"/>
  <c r="Z12" i="120"/>
  <c r="B34" i="102"/>
  <c r="F23" i="102"/>
  <c r="H11" i="102"/>
  <c r="F29" i="102"/>
  <c r="H106" i="102"/>
  <c r="F111" i="102"/>
  <c r="E155" i="102"/>
  <c r="G155" i="102" s="1"/>
  <c r="E111" i="102"/>
  <c r="R10" i="120"/>
  <c r="R11" i="120" s="1"/>
  <c r="R18" i="120" s="1"/>
  <c r="R20" i="120" s="1"/>
  <c r="B32" i="579"/>
  <c r="N50" i="579"/>
  <c r="N39" i="579"/>
  <c r="M18" i="579"/>
  <c r="M20" i="579" s="1"/>
  <c r="AA20" i="120" l="1"/>
  <c r="Z7" i="120"/>
  <c r="R21" i="120" s="1"/>
  <c r="R22" i="120" s="1"/>
  <c r="G158" i="102"/>
  <c r="H58" i="102"/>
  <c r="H61" i="102" s="1"/>
  <c r="H151" i="102"/>
  <c r="H154" i="102" s="1"/>
  <c r="Z43" i="158"/>
  <c r="L40" i="158"/>
  <c r="J40" i="158"/>
  <c r="H40" i="158"/>
  <c r="H47" i="158" s="1"/>
  <c r="AH8" i="158"/>
  <c r="O34" i="78"/>
  <c r="N22" i="78" s="1"/>
  <c r="N23" i="78" s="1"/>
  <c r="U40" i="158"/>
  <c r="U47" i="158" s="1"/>
  <c r="L47" i="158"/>
  <c r="K16" i="158" s="1"/>
  <c r="Z29" i="158"/>
  <c r="Z38" i="158"/>
  <c r="Z40" i="158" s="1"/>
  <c r="N29" i="158"/>
  <c r="Q40" i="158"/>
  <c r="Z44" i="158"/>
  <c r="N45" i="158"/>
  <c r="E34" i="102"/>
  <c r="F34" i="102" s="1"/>
  <c r="B44" i="102"/>
  <c r="I106" i="102"/>
  <c r="H107" i="102"/>
  <c r="H108" i="102" s="1"/>
  <c r="G111" i="102"/>
  <c r="N34" i="579"/>
  <c r="AA7" i="120" l="1"/>
  <c r="H59" i="102"/>
  <c r="H152" i="102"/>
  <c r="Z45" i="158"/>
  <c r="N40" i="158"/>
  <c r="J47" i="158"/>
  <c r="N47" i="158" s="1"/>
  <c r="K17" i="158"/>
  <c r="Q47" i="158"/>
  <c r="W47" i="158" s="1"/>
  <c r="N16" i="158"/>
  <c r="I17" i="158"/>
  <c r="B45" i="102"/>
  <c r="E45" i="102" s="1"/>
  <c r="E44" i="102"/>
  <c r="H110" i="102"/>
  <c r="I107" i="102"/>
  <c r="Z47" i="158" l="1"/>
  <c r="AD50" i="158" s="1"/>
  <c r="K18" i="158"/>
  <c r="W17" i="158"/>
  <c r="G18" i="158"/>
  <c r="G17" i="158"/>
  <c r="N17" i="158" s="1"/>
  <c r="I18" i="158"/>
  <c r="F45" i="102"/>
  <c r="F18" i="102" s="1"/>
  <c r="N18" i="158" l="1"/>
  <c r="G18" i="102"/>
  <c r="H12" i="102"/>
  <c r="H15" i="102" l="1"/>
  <c r="H13" i="102"/>
</calcChain>
</file>

<file path=xl/sharedStrings.xml><?xml version="1.0" encoding="utf-8"?>
<sst xmlns="http://schemas.openxmlformats.org/spreadsheetml/2006/main" count="4950" uniqueCount="984">
  <si>
    <t>Adultos</t>
  </si>
  <si>
    <t>Jovenes</t>
  </si>
  <si>
    <t>MENU</t>
  </si>
  <si>
    <t>Hr inicio</t>
  </si>
  <si>
    <t>Hr Final</t>
  </si>
  <si>
    <t>Desripcion</t>
  </si>
  <si>
    <t>a</t>
  </si>
  <si>
    <t>CRONOGRAMA DE BODA</t>
  </si>
  <si>
    <t>Entradas:</t>
  </si>
  <si>
    <t>Platillo Principal:</t>
  </si>
  <si>
    <t>MAPA Y LISTA DE INVITADOS</t>
  </si>
  <si>
    <t>6 a 12 años</t>
  </si>
  <si>
    <t>Niños menores 5 años</t>
  </si>
  <si>
    <t>Prot:</t>
  </si>
  <si>
    <t>TOTAL INVITADOS</t>
  </si>
  <si>
    <t>COMIDA</t>
  </si>
  <si>
    <t>FECHA EVENTO</t>
  </si>
  <si>
    <t>No Meseros</t>
  </si>
  <si>
    <t>Capitan</t>
  </si>
  <si>
    <t>Total</t>
  </si>
  <si>
    <t>Guarn:</t>
  </si>
  <si>
    <t>TIPO DE EVENTO</t>
  </si>
  <si>
    <t>Café</t>
  </si>
  <si>
    <t>Observaciones del evento</t>
  </si>
  <si>
    <t>Baños</t>
  </si>
  <si>
    <t>Crema/pasta/ensalada:</t>
  </si>
  <si>
    <t>Milu</t>
  </si>
  <si>
    <t>Puerta</t>
  </si>
  <si>
    <t>Cocina</t>
  </si>
  <si>
    <t>PERSONAL</t>
  </si>
  <si>
    <t>Meseros</t>
  </si>
  <si>
    <t>Refresco</t>
  </si>
  <si>
    <t>Servilleta</t>
  </si>
  <si>
    <t>Camino</t>
  </si>
  <si>
    <t>Pergo 1</t>
  </si>
  <si>
    <t>Pergo 2</t>
  </si>
  <si>
    <t>Costos</t>
  </si>
  <si>
    <t>Migue</t>
  </si>
  <si>
    <t>Niños</t>
  </si>
  <si>
    <t>MIGUE</t>
  </si>
  <si>
    <t>MESEROS</t>
  </si>
  <si>
    <t>PRECIO</t>
  </si>
  <si>
    <t>CANTIDAD</t>
  </si>
  <si>
    <t>COCINERAS</t>
  </si>
  <si>
    <t>RENTAS</t>
  </si>
  <si>
    <t>Novios</t>
  </si>
  <si>
    <t>TOTAL</t>
  </si>
  <si>
    <t>Hielo</t>
  </si>
  <si>
    <t>Coordina:</t>
  </si>
  <si>
    <t>EXTRAS</t>
  </si>
  <si>
    <t>Auxiliares</t>
  </si>
  <si>
    <t>NIÑOS</t>
  </si>
  <si>
    <t>No Mesa</t>
  </si>
  <si>
    <t>TOTALES</t>
  </si>
  <si>
    <t>ADULTOS</t>
  </si>
  <si>
    <t>BAÑOS</t>
  </si>
  <si>
    <t>COTIZADOR DE BANQUETES</t>
  </si>
  <si>
    <t>Squirt</t>
  </si>
  <si>
    <t>Agua min</t>
  </si>
  <si>
    <t>Coca</t>
  </si>
  <si>
    <t>Servilletas</t>
  </si>
  <si>
    <t>CHECK LIST BANQUETES</t>
  </si>
  <si>
    <t>Numero de Invitados</t>
  </si>
  <si>
    <t>Plato Chico</t>
  </si>
  <si>
    <t>Plato Ondo</t>
  </si>
  <si>
    <t>Plato Trinche</t>
  </si>
  <si>
    <t>Tenedor</t>
  </si>
  <si>
    <t>Cuchara</t>
  </si>
  <si>
    <t>Cuchillo</t>
  </si>
  <si>
    <t xml:space="preserve">VAJILLA </t>
  </si>
  <si>
    <t>Vasos</t>
  </si>
  <si>
    <t>MOBILIARIO</t>
  </si>
  <si>
    <t>Bolsas basura</t>
  </si>
  <si>
    <t>PZAS</t>
  </si>
  <si>
    <t>Plato de centro negro</t>
  </si>
  <si>
    <t>LUGAR</t>
  </si>
  <si>
    <t>Charolas</t>
  </si>
  <si>
    <t>Jarras</t>
  </si>
  <si>
    <t>Trapos</t>
  </si>
  <si>
    <t>Caballete</t>
  </si>
  <si>
    <t>COLORES</t>
  </si>
  <si>
    <t>Vitrolero</t>
  </si>
  <si>
    <t>HORARIOS</t>
  </si>
  <si>
    <t>BANQUETES KAFFEE HAUS</t>
  </si>
  <si>
    <t>Toldos</t>
  </si>
  <si>
    <t>Tablones</t>
  </si>
  <si>
    <t>COORDINADORA</t>
  </si>
  <si>
    <t>Toldo</t>
  </si>
  <si>
    <t>PRECIOS</t>
  </si>
  <si>
    <t>Por persona</t>
  </si>
  <si>
    <t>TOTAL EVENTO</t>
  </si>
  <si>
    <t>Hieleras Barra</t>
  </si>
  <si>
    <t>Hra de subir comida</t>
  </si>
  <si>
    <t>Hora Llegada meseros:</t>
  </si>
  <si>
    <t>Hielo cerveza:</t>
  </si>
  <si>
    <t>Hras extras</t>
  </si>
  <si>
    <t>Hra fin de evento</t>
  </si>
  <si>
    <t>Beige</t>
  </si>
  <si>
    <t>Copa</t>
  </si>
  <si>
    <t>Calentones (gas):</t>
  </si>
  <si>
    <t>FIN DE EVENTO</t>
  </si>
  <si>
    <t>CARNE</t>
  </si>
  <si>
    <t>PENDIENTE</t>
  </si>
  <si>
    <t>POLLO</t>
  </si>
  <si>
    <t>VIATICOS</t>
  </si>
  <si>
    <t>POLLO O LOMO</t>
  </si>
  <si>
    <t>ANTICIPO</t>
  </si>
  <si>
    <t>COSTO</t>
  </si>
  <si>
    <t>GASOLINA</t>
  </si>
  <si>
    <t>OTROS</t>
  </si>
  <si>
    <t>FINCA</t>
  </si>
  <si>
    <t>ANTICIPOS</t>
  </si>
  <si>
    <t>COSTOS</t>
  </si>
  <si>
    <t>Mesas cocina</t>
  </si>
  <si>
    <t>2 do Tiempo</t>
  </si>
  <si>
    <t>1 er Tiempo</t>
  </si>
  <si>
    <t>Jarra para café</t>
  </si>
  <si>
    <t>3 er Tiempo</t>
  </si>
  <si>
    <t>UTILIDAD</t>
  </si>
  <si>
    <t>TOTAL A COBRAR</t>
  </si>
  <si>
    <t>BANQUETE</t>
  </si>
  <si>
    <t>HR EXTRA</t>
  </si>
  <si>
    <t>HRS EXTRAS</t>
  </si>
  <si>
    <t>HR LLEGADA MESEROS</t>
  </si>
  <si>
    <t>LIBRES</t>
  </si>
  <si>
    <t>MILU</t>
  </si>
  <si>
    <t>REFRESCO</t>
  </si>
  <si>
    <t>OBSERVACIONES</t>
  </si>
  <si>
    <t>JOVENES</t>
  </si>
  <si>
    <t>COMIDA Y REFRESCO</t>
  </si>
  <si>
    <t xml:space="preserve"> </t>
  </si>
  <si>
    <t xml:space="preserve">Comida </t>
  </si>
  <si>
    <t>MESAS</t>
  </si>
  <si>
    <t>DOMINGO</t>
  </si>
  <si>
    <t>HRA EXTRA REFRESCO</t>
  </si>
  <si>
    <t>MARISCO P SALMON</t>
  </si>
  <si>
    <t>CAMARON</t>
  </si>
  <si>
    <t>ARRACHERA</t>
  </si>
  <si>
    <t>FRANCISCO</t>
  </si>
  <si>
    <t>Calentones</t>
  </si>
  <si>
    <t>Copas</t>
  </si>
  <si>
    <t>TOTAL EXTRAS</t>
  </si>
  <si>
    <t>Porta Plato</t>
  </si>
  <si>
    <t>Pollo</t>
  </si>
  <si>
    <t>vacaciones</t>
  </si>
  <si>
    <t>prima</t>
  </si>
  <si>
    <t>Aguinaldo</t>
  </si>
  <si>
    <t>Antig</t>
  </si>
  <si>
    <t>Dias</t>
  </si>
  <si>
    <t>Años</t>
  </si>
  <si>
    <t>AUX COCINA</t>
  </si>
  <si>
    <t>TOTAL IMPORTE</t>
  </si>
  <si>
    <t>BANQUETES</t>
  </si>
  <si>
    <t>PUERTA</t>
  </si>
  <si>
    <t>HR EXTRA MESEROS</t>
  </si>
  <si>
    <t>CANT</t>
  </si>
  <si>
    <t>TOTAL MESEROS</t>
  </si>
  <si>
    <t>TOTAL COCINA</t>
  </si>
  <si>
    <t>Finca</t>
  </si>
  <si>
    <t>Banquete</t>
  </si>
  <si>
    <t>MILU EXTRA</t>
  </si>
  <si>
    <t>TOTAL MANO DE OBRA</t>
  </si>
  <si>
    <t>TOTAL VARIOS</t>
  </si>
  <si>
    <t>TOTAL FINCA</t>
  </si>
  <si>
    <t>GRAN TOTAL</t>
  </si>
  <si>
    <t>TOTAL BANQUETE</t>
  </si>
  <si>
    <t>Ixtlan</t>
  </si>
  <si>
    <t>San Blas</t>
  </si>
  <si>
    <t>TOTAL OCUPAR</t>
  </si>
  <si>
    <t>TOLDO</t>
  </si>
  <si>
    <t>HRS EXTRAS MESEROS</t>
  </si>
  <si>
    <t>HIELO</t>
  </si>
  <si>
    <t>MONTAJE</t>
  </si>
  <si>
    <t>NO</t>
  </si>
  <si>
    <t>ADULTO</t>
  </si>
  <si>
    <t>galletas</t>
  </si>
  <si>
    <t>pzas x caja</t>
  </si>
  <si>
    <t>garrafones</t>
  </si>
  <si>
    <t>lts x cada 10 px</t>
  </si>
  <si>
    <t>kgs x dia</t>
  </si>
  <si>
    <t>jarras cafeteras , ollas</t>
  </si>
  <si>
    <t>Capi</t>
  </si>
  <si>
    <t>INVITADOS</t>
  </si>
  <si>
    <t>COCINA</t>
  </si>
  <si>
    <t>tc 4152313637612115</t>
  </si>
  <si>
    <t xml:space="preserve">COTIZADOR MATANCHEN 24 MAY </t>
  </si>
  <si>
    <t>CAMIONETA</t>
  </si>
  <si>
    <t>SI</t>
  </si>
  <si>
    <t>COTIZADOR COMPOSTELA</t>
  </si>
  <si>
    <t>Aux Cocineras</t>
  </si>
  <si>
    <t>Viaticos</t>
  </si>
  <si>
    <t>tablones</t>
  </si>
  <si>
    <t>montaje</t>
  </si>
  <si>
    <t>RECEPCION</t>
  </si>
  <si>
    <t>COMISION</t>
  </si>
  <si>
    <t>BARRA</t>
  </si>
  <si>
    <t>hielo</t>
  </si>
  <si>
    <t>Tanque gas (mix)</t>
  </si>
  <si>
    <t>Freidora viejita</t>
  </si>
  <si>
    <t>CHAROLEROS</t>
  </si>
  <si>
    <t>Francisco</t>
  </si>
  <si>
    <t>HR MONTAJE</t>
  </si>
  <si>
    <t>HORA INICIA EVENTO</t>
  </si>
  <si>
    <t>HORA INICIA SERVICIO</t>
  </si>
  <si>
    <t>FIN DE SERVICIO</t>
  </si>
  <si>
    <t>HORA LLEVAR COMIDA</t>
  </si>
  <si>
    <t>HORA DE SERVIR</t>
  </si>
  <si>
    <t>CAPITAN</t>
  </si>
  <si>
    <t>AUXILIAR COC</t>
  </si>
  <si>
    <t>ENCARGADO COCINA</t>
  </si>
  <si>
    <t>TOTAL PERSONAL</t>
  </si>
  <si>
    <t>HRAS EXTRAS</t>
  </si>
  <si>
    <t>HORA REGRESO</t>
  </si>
  <si>
    <t>Color cubierto</t>
  </si>
  <si>
    <t>Charoleros</t>
  </si>
  <si>
    <t>MESEROS HRAS EXTRAS</t>
  </si>
  <si>
    <t>COTIZADOR BANQUETES</t>
  </si>
  <si>
    <t>Montada</t>
  </si>
  <si>
    <t>la nogalera</t>
  </si>
  <si>
    <t>pollo</t>
  </si>
  <si>
    <t>Tequila</t>
  </si>
  <si>
    <t>Whisky</t>
  </si>
  <si>
    <t>Cerveza</t>
  </si>
  <si>
    <t>Ron</t>
  </si>
  <si>
    <t>Licor en litros</t>
  </si>
  <si>
    <t xml:space="preserve">Cockteleria </t>
  </si>
  <si>
    <t>COCA</t>
  </si>
  <si>
    <t>AGUA MINERAL</t>
  </si>
  <si>
    <t>TEQUILA</t>
  </si>
  <si>
    <t>WHISKY</t>
  </si>
  <si>
    <t>RON</t>
  </si>
  <si>
    <t>CERVEZA</t>
  </si>
  <si>
    <t>LITROS</t>
  </si>
  <si>
    <t>CALCULO REFRESCO</t>
  </si>
  <si>
    <t>MIXOLOGIA</t>
  </si>
  <si>
    <t>Chafers</t>
  </si>
  <si>
    <t>SQUIRT PAQ 9 PZAS (18 LTS)</t>
  </si>
  <si>
    <t>COCA PAQ 8 PZAS (16 LTS)</t>
  </si>
  <si>
    <t>AGUA MIN  PAQ 8 PZAS (16 LTS)</t>
  </si>
  <si>
    <t>PAQUETES</t>
  </si>
  <si>
    <t xml:space="preserve">PERSONAL </t>
  </si>
  <si>
    <t>AGUAS NATURALES</t>
  </si>
  <si>
    <t>LICOR (litros)</t>
  </si>
  <si>
    <t>Vasos desechables</t>
  </si>
  <si>
    <t>PROTEINA</t>
  </si>
  <si>
    <t>CREMA</t>
  </si>
  <si>
    <t>GUARNICION</t>
  </si>
  <si>
    <t>AUXILIARES MESEROS</t>
  </si>
  <si>
    <t>Botes basura</t>
  </si>
  <si>
    <t>Lata Alcohol</t>
  </si>
  <si>
    <t>Tinas lavado</t>
  </si>
  <si>
    <t>Cubeta</t>
  </si>
  <si>
    <t>Cucharita postre</t>
  </si>
  <si>
    <t>CHAROLERO</t>
  </si>
  <si>
    <t>NIÑOS (PIZZA Y PASTA)</t>
  </si>
  <si>
    <t>ALIMENTOS</t>
  </si>
  <si>
    <t>Crema prot</t>
  </si>
  <si>
    <t>PETICIONES</t>
  </si>
  <si>
    <t>Lavado</t>
  </si>
  <si>
    <t>100-130 invitados</t>
  </si>
  <si>
    <t>100-150 invitados</t>
  </si>
  <si>
    <t>mas de 150</t>
  </si>
  <si>
    <t>Garroteros</t>
  </si>
  <si>
    <t>Mesas</t>
  </si>
  <si>
    <t>pan</t>
  </si>
  <si>
    <t>PORTA PLATO</t>
  </si>
  <si>
    <t>Comision</t>
  </si>
  <si>
    <t>Alex</t>
  </si>
  <si>
    <t>TRASTES</t>
  </si>
  <si>
    <t>GUARDIA</t>
  </si>
  <si>
    <t>REFRESCO REQUERIDO PAQUETES</t>
  </si>
  <si>
    <t>SQUIRT (8 BOT)</t>
  </si>
  <si>
    <t>PIZZA Y PASTA</t>
  </si>
  <si>
    <t>NOMBRE MESA</t>
  </si>
  <si>
    <t>SONIDO</t>
  </si>
  <si>
    <t>VAJILLA</t>
  </si>
  <si>
    <t>ENSALADA DE LA CASA</t>
  </si>
  <si>
    <t>PENDIENTES</t>
  </si>
  <si>
    <t>Hr Extra Meseros</t>
  </si>
  <si>
    <t>Hr Extra Refresco</t>
  </si>
  <si>
    <t>Meseros sugeridos</t>
  </si>
  <si>
    <t>Comida y Refresco</t>
  </si>
  <si>
    <t>Varios</t>
  </si>
  <si>
    <t>ENCARGADO FINCA</t>
  </si>
  <si>
    <t>PURE DE PAPA</t>
  </si>
  <si>
    <t>GORDITAS CHICHARRON</t>
  </si>
  <si>
    <t>carne</t>
  </si>
  <si>
    <t>ALEJANDRAS</t>
  </si>
  <si>
    <t>Entradas</t>
  </si>
  <si>
    <t>COSTO X PX</t>
  </si>
  <si>
    <t>SALMON</t>
  </si>
  <si>
    <t>FUSILLI ALFREDO</t>
  </si>
  <si>
    <t>POLLO GORDON/CHIPOTLE</t>
  </si>
  <si>
    <t>Plancha Grande</t>
  </si>
  <si>
    <t>Tres Quemadores</t>
  </si>
  <si>
    <t>Plancha/1 quemador</t>
  </si>
  <si>
    <t>Freidora Nueva</t>
  </si>
  <si>
    <t>PEÑITA</t>
  </si>
  <si>
    <t>EVER</t>
  </si>
  <si>
    <t>22 MZO 25</t>
  </si>
  <si>
    <t>El evento termina mas tarde , y se les cambia el vaso de vidrio por plastico</t>
  </si>
  <si>
    <t>25 ltrs</t>
  </si>
  <si>
    <t>80 cart</t>
  </si>
  <si>
    <t>Ellos llevan hielo para cerveza</t>
  </si>
  <si>
    <t>ROJA</t>
  </si>
  <si>
    <t>SOPA AZTECA</t>
  </si>
  <si>
    <t>RAYA DE CHIMICHURRI</t>
  </si>
  <si>
    <t xml:space="preserve">MENOS PICOSO </t>
  </si>
  <si>
    <t>Toldo lo lleva Ever</t>
  </si>
  <si>
    <t>DORADO</t>
  </si>
  <si>
    <t>SAN PEDRO LAGUNILLAS</t>
  </si>
  <si>
    <t>RENTO</t>
  </si>
  <si>
    <t>Se usaran las pinzas de madera para identificar el vaso (solo se sirve con pinza)</t>
  </si>
  <si>
    <t>Activar 2 meseros para ayudar a hostes</t>
  </si>
  <si>
    <t>JOVENES Y ADULTOS IGUAL</t>
  </si>
  <si>
    <t>Tanque gas  alta presion</t>
  </si>
  <si>
    <t>VERO</t>
  </si>
  <si>
    <t>lomo</t>
  </si>
  <si>
    <t>Rentas</t>
  </si>
  <si>
    <t>comida</t>
  </si>
  <si>
    <t>Bolsas Basura</t>
  </si>
  <si>
    <t>Tanque gas freidora</t>
  </si>
  <si>
    <t xml:space="preserve">Tanque gas estufa </t>
  </si>
  <si>
    <t>MESERA NOVIOS</t>
  </si>
  <si>
    <t>MESERO NOVIOS</t>
  </si>
  <si>
    <t>CAPI (. )</t>
  </si>
  <si>
    <t>CARGADA Y RECOJIDA</t>
  </si>
  <si>
    <t>MESEROS GRALES</t>
  </si>
  <si>
    <t>RUIZ 300 BIRRIA</t>
  </si>
  <si>
    <t>Produccion</t>
  </si>
  <si>
    <t>Garrafon de agua</t>
  </si>
  <si>
    <t>MESEROS NOVIOS</t>
  </si>
  <si>
    <t>ENCARGA FINCA</t>
  </si>
  <si>
    <t xml:space="preserve">MILU </t>
  </si>
  <si>
    <t>MERCADO LIBRE</t>
  </si>
  <si>
    <t>EFECTIVO</t>
  </si>
  <si>
    <t>SABADO</t>
  </si>
  <si>
    <t>PLATO TRINCHE CUADRADO</t>
  </si>
  <si>
    <t>PLATO  POSTRE CUADRADO</t>
  </si>
  <si>
    <t>TABLONES ANTES DE LA 1 PM</t>
  </si>
  <si>
    <t>GARDEN</t>
  </si>
  <si>
    <t>MANTEL IMPERIAL BEIGE</t>
  </si>
  <si>
    <t>VASOS HAIBALL</t>
  </si>
  <si>
    <t>EX HDA SAN CAYETANO  AREA GRANDE</t>
  </si>
  <si>
    <t>MURALLA</t>
  </si>
  <si>
    <t>KYARA</t>
  </si>
  <si>
    <t>meseros</t>
  </si>
  <si>
    <t>adultos</t>
  </si>
  <si>
    <t>jovenes</t>
  </si>
  <si>
    <t>Tortilleros</t>
  </si>
  <si>
    <t>Tazas</t>
  </si>
  <si>
    <t>Barras Blancas</t>
  </si>
  <si>
    <t>BAJO PLATOS</t>
  </si>
  <si>
    <t>Dorado Rayas</t>
  </si>
  <si>
    <t>Dorado Brilloso</t>
  </si>
  <si>
    <t>Negro</t>
  </si>
  <si>
    <t>CUBIERTO</t>
  </si>
  <si>
    <t>Jarras para agua</t>
  </si>
  <si>
    <t>Cabrillas</t>
  </si>
  <si>
    <t>TANQUES</t>
  </si>
  <si>
    <t>Tres Quemadores (3)</t>
  </si>
  <si>
    <t>HIELO MOLIDO</t>
  </si>
  <si>
    <t>Cortinas</t>
  </si>
  <si>
    <t>SERVILLETAS</t>
  </si>
  <si>
    <t>Cafes</t>
  </si>
  <si>
    <t>Blancas</t>
  </si>
  <si>
    <t>Tintas</t>
  </si>
  <si>
    <t>AVES</t>
  </si>
  <si>
    <t>PEND</t>
  </si>
  <si>
    <t>FALTA</t>
  </si>
  <si>
    <t>BANCOMER</t>
  </si>
  <si>
    <t>Mesero Novia</t>
  </si>
  <si>
    <t>hr extra cockteleria</t>
  </si>
  <si>
    <t xml:space="preserve">26 dic 26 regina blanca </t>
  </si>
  <si>
    <t>Mesera Novia</t>
  </si>
  <si>
    <t xml:space="preserve">Pollo </t>
  </si>
  <si>
    <t>TABLON RECTANGULAR</t>
  </si>
  <si>
    <t>MESA REDONDA</t>
  </si>
  <si>
    <t>MESA IMPERIAL</t>
  </si>
  <si>
    <t>MESA CARLOTA</t>
  </si>
  <si>
    <t>MESA CURVA</t>
  </si>
  <si>
    <t>MANTELERIA</t>
  </si>
  <si>
    <t>SILLAS</t>
  </si>
  <si>
    <t>MESA DE MARMOL</t>
  </si>
  <si>
    <t>SILLAS PLEGABLES</t>
  </si>
  <si>
    <t>SILLA ACOGINADA</t>
  </si>
  <si>
    <t>SILLA TIFFANY (BLANCA O CHOCOLATE)</t>
  </si>
  <si>
    <t>SILLA FINIX DORADA</t>
  </si>
  <si>
    <t>SILLA CROSBACK  MADERA</t>
  </si>
  <si>
    <t>SILLA AVANT GARDEN</t>
  </si>
  <si>
    <t>SILLA LUIS XV. BEIGE</t>
  </si>
  <si>
    <t>SILLA MANHATAN. BEIGE</t>
  </si>
  <si>
    <t>SILLA SMITH   BEIGE, NEGRA Y ROSA</t>
  </si>
  <si>
    <t>SILLA INFANTIL TIFANY</t>
  </si>
  <si>
    <t>MESA CHICA</t>
  </si>
  <si>
    <t>SERVILLETA LISA</t>
  </si>
  <si>
    <t>MANTEL REDONDO AL PISO</t>
  </si>
  <si>
    <t>MANTEL RECTANGULAR CORTO</t>
  </si>
  <si>
    <t>MANTEL IMPERIAL AL PISO</t>
  </si>
  <si>
    <t>MANTEL GRAVADO REDONDO</t>
  </si>
  <si>
    <t>CAMINO DE MESA LENTEJUELA</t>
  </si>
  <si>
    <t>CAMINO DE MESA LISO</t>
  </si>
  <si>
    <t>MANTEL CHICO (CUBRE MANTEL)</t>
  </si>
  <si>
    <t>CUBRE MANTEL ORGANZA</t>
  </si>
  <si>
    <t>FUNDAS P/SILLAS</t>
  </si>
  <si>
    <t>MOÑOS P/SILLAS</t>
  </si>
  <si>
    <t>MANTEL RECTANGULAR AL PISO</t>
  </si>
  <si>
    <t>TRINCHE CUADRADO</t>
  </si>
  <si>
    <t>TRINCHE REDONDO</t>
  </si>
  <si>
    <t>POSTRE REDONDO</t>
  </si>
  <si>
    <t>POSTRE CUADRADO</t>
  </si>
  <si>
    <t>PLATO BASE CRISTAL</t>
  </si>
  <si>
    <t>PLATO BASE DIFERENTE</t>
  </si>
  <si>
    <t>PLATO POZOLERO</t>
  </si>
  <si>
    <t>PLATO BOLD</t>
  </si>
  <si>
    <t>CUCHILLO PLATEADO</t>
  </si>
  <si>
    <t>TENEDOR PLATEADO</t>
  </si>
  <si>
    <t>CUCHARA PLATEADA</t>
  </si>
  <si>
    <t>CUCHARITA PLATEADA</t>
  </si>
  <si>
    <t>CUCHILLO DORADO</t>
  </si>
  <si>
    <t>CUCHARA DORADO</t>
  </si>
  <si>
    <t>CUCHARITA DORADO</t>
  </si>
  <si>
    <t>VASO HIGH BALL</t>
  </si>
  <si>
    <t>COPAS CHICAS</t>
  </si>
  <si>
    <t>COPA GLOBO</t>
  </si>
  <si>
    <t>COPA LABRADA</t>
  </si>
  <si>
    <t>TAZA</t>
  </si>
  <si>
    <t>TOLDOS Y MUEBLES</t>
  </si>
  <si>
    <t>HIELERA MESA</t>
  </si>
  <si>
    <t>CARPA 3 X 3</t>
  </si>
  <si>
    <t>CARPA 3 X 6</t>
  </si>
  <si>
    <t>CARPA 5 X 5</t>
  </si>
  <si>
    <t>CARPA 6 X 6</t>
  </si>
  <si>
    <t>CARPA 9 X 12</t>
  </si>
  <si>
    <t>CORTINAS 6 MTS</t>
  </si>
  <si>
    <t>CORTINAS 12 MTS</t>
  </si>
  <si>
    <t>CORTINAS 9 MTS</t>
  </si>
  <si>
    <t>SALA LOUNGE</t>
  </si>
  <si>
    <t>JUEGO DE PERIQUERAS</t>
  </si>
  <si>
    <t>CARPA 3 X 3 VESTIDA</t>
  </si>
  <si>
    <t>TIPO MESA</t>
  </si>
  <si>
    <t>M</t>
  </si>
  <si>
    <t>S</t>
  </si>
  <si>
    <t>V</t>
  </si>
  <si>
    <t>1.- MOBILIARIO</t>
  </si>
  <si>
    <t>2.- MUSICA</t>
  </si>
  <si>
    <t>FIESTA VIP FULL</t>
  </si>
  <si>
    <t xml:space="preserve">FIESTA VIP </t>
  </si>
  <si>
    <t>FIESTA HAUS</t>
  </si>
  <si>
    <t>FIESTA GARDEN</t>
  </si>
  <si>
    <t>PUNTO FIESTA</t>
  </si>
  <si>
    <t>FIESTA BIEN</t>
  </si>
  <si>
    <t>FIESTA RELAX</t>
  </si>
  <si>
    <t>FIESTA PETITE</t>
  </si>
  <si>
    <t>DJ PROFESIONAL</t>
  </si>
  <si>
    <t>PISTA BAILE VINTAGE 5 X 5</t>
  </si>
  <si>
    <t>CAMARA DE HUMO</t>
  </si>
  <si>
    <t>PAQUETE ANIMACION GLOBOS</t>
  </si>
  <si>
    <t>CABINA DJ CON EQUIPO MAC</t>
  </si>
  <si>
    <t>MICROFONO INALAMBRICO</t>
  </si>
  <si>
    <t>MAESTRO CEREMONIAS</t>
  </si>
  <si>
    <t>EQUIPO WIN-CONTROLADOR ILUMINACION</t>
  </si>
  <si>
    <t>X</t>
  </si>
  <si>
    <t>CAB WA ILUMINACION DE ESTUDIO</t>
  </si>
  <si>
    <t>TORRES ILUMINACION</t>
  </si>
  <si>
    <t>CABEZAS MOBILES BEAM</t>
  </si>
  <si>
    <t>CABEZAS MOBILES WASH</t>
  </si>
  <si>
    <t>FOCOS ILUMINACION ARQ</t>
  </si>
  <si>
    <t>SODIOS AMBAR</t>
  </si>
  <si>
    <t>CARTUCHOS PIROTECNIA FRIA</t>
  </si>
  <si>
    <t>PANTALLAS 50 PULGADAS</t>
  </si>
  <si>
    <t xml:space="preserve">SISTEMA DE BOCINAS </t>
  </si>
  <si>
    <t>CAÑONES ILUMINACION LED</t>
  </si>
  <si>
    <t>ADICIONALES</t>
  </si>
  <si>
    <t>SONORIZACION GRUPOS MUSICALES</t>
  </si>
  <si>
    <t>LUCES ARQUITECTONICAS LED</t>
  </si>
  <si>
    <t>LUCES ARQUITECTONICAS MAS DE 10</t>
  </si>
  <si>
    <t>CHISPEROS FRIOS</t>
  </si>
  <si>
    <t>1 DISPARO CONFETI METALICO PLATA</t>
  </si>
  <si>
    <t>1 DISPARO CONFETI METALICO DORADO</t>
  </si>
  <si>
    <t>1 DISPARO CONFETI METALICO MARIPOSA</t>
  </si>
  <si>
    <t>PISTA 5 X 5 VINTAGE</t>
  </si>
  <si>
    <t>ILUMINACION ESTUDIO COB WA</t>
  </si>
  <si>
    <t>2.- SONIDO</t>
  </si>
  <si>
    <t>PAQUETE Y ADICIONALES</t>
  </si>
  <si>
    <t xml:space="preserve">SONIDO </t>
  </si>
  <si>
    <t>DECORACION</t>
  </si>
  <si>
    <t>ILUMINACION</t>
  </si>
  <si>
    <t>3.-BANQUETE</t>
  </si>
  <si>
    <t>CAPITAN MESEROS</t>
  </si>
  <si>
    <t>CONCEPTO</t>
  </si>
  <si>
    <t>ENCAR COCINA</t>
  </si>
  <si>
    <t>PISTA</t>
  </si>
  <si>
    <t>MANTEL GRAVADO IMPERIAL</t>
  </si>
  <si>
    <t>HRAS EXTRAS (2 HRAS X 5 MESEROS)</t>
  </si>
  <si>
    <t>PRODUCCION</t>
  </si>
  <si>
    <t>VARIOS</t>
  </si>
  <si>
    <t>VIATICO</t>
  </si>
  <si>
    <t>MUSICA</t>
  </si>
  <si>
    <t>TACOS</t>
  </si>
  <si>
    <t>REFRESCO (PAQUETES)</t>
  </si>
  <si>
    <t>HIELO (BOLSAS)</t>
  </si>
  <si>
    <t>VELAS</t>
  </si>
  <si>
    <t>LUCES VINTAGE</t>
  </si>
  <si>
    <t>CORTINAS LUCES RECEPCION</t>
  </si>
  <si>
    <t>PORTAVELAS</t>
  </si>
  <si>
    <t>PRECIO X PERSONA</t>
  </si>
  <si>
    <t>7 nov 2026 regina</t>
  </si>
  <si>
    <t>cel 311-1424269</t>
  </si>
  <si>
    <t>BODA</t>
  </si>
  <si>
    <t>CENA</t>
  </si>
  <si>
    <t>PLATILLO ADULTOS</t>
  </si>
  <si>
    <t>PLATILLO JOVENES</t>
  </si>
  <si>
    <t>JOVEN</t>
  </si>
  <si>
    <t>ANGEL</t>
  </si>
  <si>
    <t>Montaje</t>
  </si>
  <si>
    <t>BLANCA</t>
  </si>
  <si>
    <t>31 mzo 26 quinta pichon  Omar</t>
  </si>
  <si>
    <t>novio</t>
  </si>
  <si>
    <t>novia</t>
  </si>
  <si>
    <t>HR EXTRA REFRESCO</t>
  </si>
  <si>
    <t>blanca vallarta 2027</t>
  </si>
  <si>
    <t>CARNE / SALMON</t>
  </si>
  <si>
    <t>CARNE Y SALMON</t>
  </si>
  <si>
    <t>mariana parrillada 14 marzo 2026</t>
  </si>
  <si>
    <t>Mariana</t>
  </si>
  <si>
    <t>PRODUCTO</t>
  </si>
  <si>
    <t>PRESENTACION</t>
  </si>
  <si>
    <t xml:space="preserve">PRECIO </t>
  </si>
  <si>
    <t>JUGO NARANJA</t>
  </si>
  <si>
    <t>MARCA</t>
  </si>
  <si>
    <t>ML</t>
  </si>
  <si>
    <t>UNI MEDIDA</t>
  </si>
  <si>
    <t>JUMEX</t>
  </si>
  <si>
    <t>COSTO X UNID MEDIDA</t>
  </si>
  <si>
    <t>FRUTAS</t>
  </si>
  <si>
    <t>JUGOS</t>
  </si>
  <si>
    <t>JUGO ARANDANO</t>
  </si>
  <si>
    <t>CLAVE</t>
  </si>
  <si>
    <t>J1</t>
  </si>
  <si>
    <t>J2</t>
  </si>
  <si>
    <t>J3</t>
  </si>
  <si>
    <t>J4</t>
  </si>
  <si>
    <t>J5</t>
  </si>
  <si>
    <t>J6</t>
  </si>
  <si>
    <t>JUGO UVA</t>
  </si>
  <si>
    <t>J7</t>
  </si>
  <si>
    <t>J8</t>
  </si>
  <si>
    <t>J9</t>
  </si>
  <si>
    <t>J10</t>
  </si>
  <si>
    <t>F1</t>
  </si>
  <si>
    <t>F2</t>
  </si>
  <si>
    <t>F3</t>
  </si>
  <si>
    <t>F4</t>
  </si>
  <si>
    <t>F5</t>
  </si>
  <si>
    <t>F6</t>
  </si>
  <si>
    <t>F7</t>
  </si>
  <si>
    <t>LICOR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</si>
  <si>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</si>
  <si>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</si>
  <si>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</si>
  <si>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</si>
  <si>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</si>
  <si>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</si>
  <si>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</si>
  <si>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</si>
  <si>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</si>
  <si>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</si>
  <si>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</si>
  <si>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</si>
  <si>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</si>
  <si>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</si>
  <si>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</si>
  <si>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</si>
  <si>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</si>
  <si>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</si>
  <si>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</si>
  <si>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</si>
  <si>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 xml:space="preserve">COCA </t>
  </si>
  <si>
    <t xml:space="preserve">SQUIRT </t>
  </si>
  <si>
    <t>SPRITE</t>
  </si>
  <si>
    <t>MOSCATO 21</t>
  </si>
  <si>
    <t xml:space="preserve">FRESA REB </t>
  </si>
  <si>
    <t>BOLSA</t>
  </si>
  <si>
    <t>GR</t>
  </si>
  <si>
    <t>EMPAQUE</t>
  </si>
  <si>
    <t>TETRAPAC</t>
  </si>
  <si>
    <t>FRUTA MIX</t>
  </si>
  <si>
    <t xml:space="preserve">HIERBABUENA </t>
  </si>
  <si>
    <t>HIERVAS CAMPO</t>
  </si>
  <si>
    <t xml:space="preserve">JARABE </t>
  </si>
  <si>
    <t>MADRILEÑA</t>
  </si>
  <si>
    <t>OCEAN</t>
  </si>
  <si>
    <t>JUGO ARANDANO- UVA</t>
  </si>
  <si>
    <t>MEZCLA FRUTOS ROJOS</t>
  </si>
  <si>
    <t>PEÑAFIEL</t>
  </si>
  <si>
    <t>SANGRIA</t>
  </si>
  <si>
    <t>AGA</t>
  </si>
  <si>
    <t>BOTELLA</t>
  </si>
  <si>
    <t>FRIDA KALO ESPUMOSO</t>
  </si>
  <si>
    <t>WHISKY ET NEGRA</t>
  </si>
  <si>
    <t>GRANADINA</t>
  </si>
  <si>
    <t xml:space="preserve">VINO 4 SOLES </t>
  </si>
  <si>
    <t>RESERVA CABERNET</t>
  </si>
  <si>
    <t>CAJA</t>
  </si>
  <si>
    <t>TEQUILA SAMS</t>
  </si>
  <si>
    <t>L12</t>
  </si>
  <si>
    <t>L13</t>
  </si>
  <si>
    <t>L14</t>
  </si>
  <si>
    <t>L15</t>
  </si>
  <si>
    <t>L16</t>
  </si>
  <si>
    <t xml:space="preserve">RON </t>
  </si>
  <si>
    <t>JONHY WALKER</t>
  </si>
  <si>
    <t>CONCHA Y TORO</t>
  </si>
  <si>
    <t>SAMS</t>
  </si>
  <si>
    <t>BACARDI</t>
  </si>
  <si>
    <t>TRADICIONAL</t>
  </si>
  <si>
    <t>1 OZ= 30 MIL</t>
  </si>
  <si>
    <t>j1</t>
  </si>
  <si>
    <t>COSTO OZ</t>
  </si>
  <si>
    <t xml:space="preserve">COSTO </t>
  </si>
  <si>
    <t>CANTIDAD OZ</t>
  </si>
  <si>
    <t>WHISKY TERCIOPELO</t>
  </si>
  <si>
    <t>TEQUILA SUNRISE</t>
  </si>
  <si>
    <t>MIMOSA</t>
  </si>
  <si>
    <t>WHISKY ET ROJA</t>
  </si>
  <si>
    <t>LIMONA</t>
  </si>
  <si>
    <t>SANGRIA SPRITE</t>
  </si>
  <si>
    <t>MESA NOVIOS</t>
  </si>
  <si>
    <t>PARED</t>
  </si>
  <si>
    <t>PASILLO</t>
  </si>
  <si>
    <t>SILLA DE LA BENDICION</t>
  </si>
  <si>
    <t>DORADO/PLATEADO</t>
  </si>
  <si>
    <t>1ER TIEMPO</t>
  </si>
  <si>
    <t>2DO TIEMPO</t>
  </si>
  <si>
    <t>3ER TIEMPO</t>
  </si>
  <si>
    <t>RAYA</t>
  </si>
  <si>
    <t>MEDIDAS</t>
  </si>
  <si>
    <t>SOBRE BARRA</t>
  </si>
  <si>
    <t>MESA DE TRABAJO</t>
  </si>
  <si>
    <t>UNIONES</t>
  </si>
  <si>
    <t>60 CM</t>
  </si>
  <si>
    <t>1.2 CM</t>
  </si>
  <si>
    <t>PURA BIRRIA</t>
  </si>
  <si>
    <t>PROTOCOLO</t>
  </si>
  <si>
    <t>CEREMONIA</t>
  </si>
  <si>
    <t>FANY</t>
  </si>
  <si>
    <t>BAJO PLATO</t>
  </si>
  <si>
    <t>SERVILLETA</t>
  </si>
  <si>
    <t>CAMINO</t>
  </si>
  <si>
    <t>COPA</t>
  </si>
  <si>
    <t>PLATEADO</t>
  </si>
  <si>
    <t>CUARTO NOVIA</t>
  </si>
  <si>
    <t>MESA REGALOS</t>
  </si>
  <si>
    <t>MESA POSTRE</t>
  </si>
  <si>
    <t>TMALES Y POZOLE</t>
  </si>
  <si>
    <t>BEIGE</t>
  </si>
  <si>
    <t>VASOS</t>
  </si>
  <si>
    <t>Fogones Barro</t>
  </si>
  <si>
    <t>Cazuelas Barro</t>
  </si>
  <si>
    <t>Alcohol</t>
  </si>
  <si>
    <t>Shafers fierro</t>
  </si>
  <si>
    <t>Tina cerveza</t>
  </si>
  <si>
    <t>Mantel mesas buffette</t>
  </si>
  <si>
    <t>Mantel Imperial</t>
  </si>
  <si>
    <t>Mantel redondo</t>
  </si>
  <si>
    <t>angel 7 mzo 2026 quinta pichon</t>
  </si>
  <si>
    <t>BURRITOS</t>
  </si>
  <si>
    <t>LAVADO</t>
  </si>
  <si>
    <t>PLATA</t>
  </si>
  <si>
    <t>INICIO EVENTO</t>
  </si>
  <si>
    <t>TRINCHE</t>
  </si>
  <si>
    <t>PLATITO POSTRE</t>
  </si>
  <si>
    <t>ONDO</t>
  </si>
  <si>
    <t>TENEDOR</t>
  </si>
  <si>
    <t>CUCHARA</t>
  </si>
  <si>
    <t>CUCHILLO</t>
  </si>
  <si>
    <t>CHAROLAS</t>
  </si>
  <si>
    <t>FREIDORA</t>
  </si>
  <si>
    <t>ESTUFA /PLANCHA</t>
  </si>
  <si>
    <t>TANQUES GAS</t>
  </si>
  <si>
    <t>CABALLETE</t>
  </si>
  <si>
    <t>GARRAFON AGUA</t>
  </si>
  <si>
    <t>CUCHARITA</t>
  </si>
  <si>
    <t>TABLONES</t>
  </si>
  <si>
    <t>MANTELERIA TABLON</t>
  </si>
  <si>
    <t>ESTUFA 3 QUEMADORES</t>
  </si>
  <si>
    <t>CHAFERS</t>
  </si>
  <si>
    <t>BARRAS</t>
  </si>
  <si>
    <t>MESEROS NOVIA</t>
  </si>
  <si>
    <t>ENCARGADO</t>
  </si>
  <si>
    <t>SQUIRT</t>
  </si>
  <si>
    <t>STAFF</t>
  </si>
  <si>
    <t>PLANCHA GRANDE</t>
  </si>
  <si>
    <t>HIELERAS FIERRO</t>
  </si>
  <si>
    <t>RENTADO</t>
  </si>
  <si>
    <t>MONTADA</t>
  </si>
  <si>
    <t>HRAS EXTRAS MESEROS</t>
  </si>
  <si>
    <t>MIGUE BANQUETES</t>
  </si>
  <si>
    <t>SERVICIO</t>
  </si>
  <si>
    <t>SERVIR COMIDA</t>
  </si>
  <si>
    <t>plato negro</t>
  </si>
  <si>
    <t>FIN EVENTO</t>
  </si>
  <si>
    <t>cotiza 300 px compostela</t>
  </si>
  <si>
    <t>ENTRADA</t>
  </si>
  <si>
    <t>SEGUNDO</t>
  </si>
  <si>
    <t>PLATILLO</t>
  </si>
  <si>
    <t>SILLAS CROSS</t>
  </si>
  <si>
    <t>RAMIQUINES</t>
  </si>
  <si>
    <t>PAGADO</t>
  </si>
  <si>
    <t>Barras NUEVAS</t>
  </si>
  <si>
    <t>DIFERENCIA A FAVOR</t>
  </si>
  <si>
    <t>Barra</t>
  </si>
  <si>
    <t>MANTEL TABLON</t>
  </si>
  <si>
    <t>RENTAN</t>
  </si>
  <si>
    <t>TOLDO 6 X 6 CORTINAS</t>
  </si>
  <si>
    <t>LILA Y ROSA</t>
  </si>
  <si>
    <t>71 LILA    Y    141 ROSA BEBE</t>
  </si>
  <si>
    <t>EXISTENCIA</t>
  </si>
  <si>
    <t>COMPRAR</t>
  </si>
  <si>
    <t>SE OCIUPAN</t>
  </si>
  <si>
    <t>40 SILLAS CROSS</t>
  </si>
  <si>
    <t>ANTES 1 PM</t>
  </si>
  <si>
    <t>SILLAS CROS</t>
  </si>
  <si>
    <t xml:space="preserve">TOLDOS 3 X 6 </t>
  </si>
  <si>
    <t>CORTINAS</t>
  </si>
  <si>
    <t>FINCA.  ANTES 12 PM</t>
  </si>
  <si>
    <t>IGLESIA INSTALAR DESDE SABADO</t>
  </si>
  <si>
    <t>ALLENDE</t>
  </si>
  <si>
    <t>SERVILLETA ROSA BEBE</t>
  </si>
  <si>
    <t xml:space="preserve">PLATO TRINCHE </t>
  </si>
  <si>
    <t>PLATO POSTRE</t>
  </si>
  <si>
    <t>MANTEL TABLON BEIGE</t>
  </si>
  <si>
    <t>ANTES DE LAS 2</t>
  </si>
  <si>
    <t>ANTES DE LAS 10 AM</t>
  </si>
  <si>
    <t>SERVILLETAS LILA</t>
  </si>
  <si>
    <t>SERVILLETAS ROSA BEBE</t>
  </si>
  <si>
    <t>25 abr 26 cabañas kyara</t>
  </si>
  <si>
    <t>pizzas</t>
  </si>
  <si>
    <t xml:space="preserve">Enbudo </t>
  </si>
  <si>
    <t>MP</t>
  </si>
  <si>
    <t>cotizacion riviera</t>
  </si>
  <si>
    <t>MANTENIMIENTO</t>
  </si>
  <si>
    <t>PRECIO POR PERSONA</t>
  </si>
  <si>
    <t>DJ</t>
  </si>
  <si>
    <t>SALON</t>
  </si>
  <si>
    <t>50-100</t>
  </si>
  <si>
    <t>100-150</t>
  </si>
  <si>
    <t>150-200</t>
  </si>
  <si>
    <t>capitan</t>
  </si>
  <si>
    <t>RANGO</t>
  </si>
  <si>
    <t>50 - 99</t>
  </si>
  <si>
    <t>100-149</t>
  </si>
  <si>
    <t>UTILIDADES SALON</t>
  </si>
  <si>
    <t>GASTOS X EVENTO</t>
  </si>
  <si>
    <t>CANT INVITADOS</t>
  </si>
  <si>
    <t>150 -200</t>
  </si>
  <si>
    <t>UTILIDADES BANQUETE</t>
  </si>
  <si>
    <t>PRECIO SALON</t>
  </si>
  <si>
    <t>COSTO EVENTO</t>
  </si>
  <si>
    <t>VENTA</t>
  </si>
  <si>
    <t>RANGO MENOR</t>
  </si>
  <si>
    <t>RANGO MAYOR</t>
  </si>
  <si>
    <t>CAMBIAR ESTOS PRECIOS</t>
  </si>
  <si>
    <t>BIRRIA</t>
  </si>
  <si>
    <t>TOLDOS</t>
  </si>
  <si>
    <t>8 NOV 26 QUINTA PAO</t>
  </si>
  <si>
    <t>22 dic ruiz fany</t>
  </si>
  <si>
    <t>viaticos</t>
  </si>
  <si>
    <t>PURE PAPA</t>
  </si>
  <si>
    <t>fetuccini/ frutos secos</t>
  </si>
  <si>
    <t>1er Tiempo</t>
  </si>
  <si>
    <t>peperoni albacar</t>
  </si>
  <si>
    <t>lasagna / ensalada casa</t>
  </si>
  <si>
    <t>salami  aceituna negra y cherry</t>
  </si>
  <si>
    <t xml:space="preserve">pizzas </t>
  </si>
  <si>
    <t>3 pizza por mesa</t>
  </si>
  <si>
    <t xml:space="preserve">FINCA </t>
  </si>
  <si>
    <t>abril kyara mariscos</t>
  </si>
  <si>
    <t>mariscos</t>
  </si>
  <si>
    <t>arrachera</t>
  </si>
  <si>
    <t>pescado</t>
  </si>
  <si>
    <t>camaron</t>
  </si>
  <si>
    <t>mesas</t>
  </si>
  <si>
    <t>KG/MESA</t>
  </si>
  <si>
    <t>TOTAL KG</t>
  </si>
  <si>
    <t>COSTO X KG</t>
  </si>
  <si>
    <t>TOTAL COSTOS</t>
  </si>
  <si>
    <t>abril kyara SIN ALIMENTOS</t>
  </si>
  <si>
    <t>ITALIANO NOGALERA</t>
  </si>
  <si>
    <t>BUFETTE ITALIANO</t>
  </si>
  <si>
    <t xml:space="preserve">BUFFETTE </t>
  </si>
  <si>
    <t>QUINTA PICHON</t>
  </si>
  <si>
    <t>san pancho 5 dic 26</t>
  </si>
  <si>
    <t>hras extras meseros</t>
  </si>
  <si>
    <t>Hras extras refrescos</t>
  </si>
  <si>
    <t>buffete mexicano</t>
  </si>
  <si>
    <t>capi</t>
  </si>
  <si>
    <t>nogalera 31 oct 26</t>
  </si>
  <si>
    <t>CAFÉ</t>
  </si>
  <si>
    <t>nogalera fany</t>
  </si>
  <si>
    <t>28 mzo primera comunion</t>
  </si>
  <si>
    <t>Carne</t>
  </si>
  <si>
    <t>SAN JUANITO</t>
  </si>
  <si>
    <t>montaerrey</t>
  </si>
  <si>
    <t>buffette fany</t>
  </si>
  <si>
    <t>regina 28 nov 26  fany  italiano</t>
  </si>
  <si>
    <t>BUFFETTE</t>
  </si>
  <si>
    <t>NO HAY</t>
  </si>
  <si>
    <t>LLEVARAN 25 CARTONES DE 1/4 ENFRIAR Y DAR EN BOTELLA/ ENFRIAR  LA MITAD DE LAS CAJAS</t>
  </si>
  <si>
    <t>MONTAR MENUS , VASOS, LENTES , KIDS ANTICRUDAS</t>
  </si>
  <si>
    <t>CHICHARRON SALSA VERDE</t>
  </si>
  <si>
    <t>CREMA POBLANO</t>
  </si>
  <si>
    <t>ENSALADA FRESAS ARANDANOS</t>
  </si>
  <si>
    <t>LOMO/TAMARINDO.      POLLO / CHAMPIÑONES</t>
  </si>
  <si>
    <t>RAYA MIEL Y MOZTAZA</t>
  </si>
  <si>
    <t>SI (25 CARTONES)</t>
  </si>
  <si>
    <t>SE ACOMODAN LAS SILLAS POR NOMBRE Y NOMAS SE LES ACOMPAÑA A LA MESA</t>
  </si>
  <si>
    <t>PONER LOS PASTELES EN CADA MESA A LA HR DE CORTAR EL PASTEL CON CUCHILLO</t>
  </si>
  <si>
    <t>Maruchan</t>
  </si>
  <si>
    <t>SANTA MARIA RESORT</t>
  </si>
  <si>
    <t>FETUCCINI DEL CHEF</t>
  </si>
  <si>
    <t>GORDITAS/TARTARA DEL ESPINACAS CHEFF</t>
  </si>
  <si>
    <t>PAPAS PARMESANO</t>
  </si>
  <si>
    <t>ENSALADA FRUTOS ROJOS FRESA</t>
  </si>
  <si>
    <t>RAYA BBQ</t>
  </si>
  <si>
    <t xml:space="preserve">LOMO SELLADO MOZTAZA /CHAMPIÑON.   POLLO CASA /PISTACHE    </t>
  </si>
  <si>
    <t>BBQ</t>
  </si>
  <si>
    <t>PLATO TRINCHE</t>
  </si>
  <si>
    <t>PLATO SOPERO</t>
  </si>
  <si>
    <t>VASO</t>
  </si>
  <si>
    <t>regina 15 agosto 26 XV años</t>
  </si>
  <si>
    <t>cesarav</t>
  </si>
  <si>
    <t>QUINTA PICHON BLANCA  28 NOV ITALIANO</t>
  </si>
  <si>
    <t>ITALIANO</t>
  </si>
  <si>
    <t>STEFANY Y RICARDO</t>
  </si>
  <si>
    <t>HAYDE (ARTURO)</t>
  </si>
  <si>
    <t>MESA DE PASTEL</t>
  </si>
  <si>
    <t>POSTRES EN EL REFRI</t>
  </si>
  <si>
    <t>SOLO DAR PLATILLO EN CASO DE SOBRAR</t>
  </si>
  <si>
    <t>LLEGARAN INVITADOS TARDE , DARLES DE COMER</t>
  </si>
  <si>
    <t>DORADO BRILLOSO</t>
  </si>
  <si>
    <t>POLLO PARMESANO/ CHIPOTLE</t>
  </si>
  <si>
    <t>PASTA FUSILLI ALFREDO</t>
  </si>
  <si>
    <t>TARTA PAPA CON TOCINO</t>
  </si>
  <si>
    <t>PONER COPAS A LA MESA DE PAPAS Y HERMANOS Y NOVIOS</t>
  </si>
  <si>
    <t>A 3 MESAS Y NOVIOS</t>
  </si>
  <si>
    <t>NOSOTROS MONTAMOS FLORES, CENTROS DE MESA</t>
  </si>
  <si>
    <t>MESA ELOTES (ACOMODA NOVIOS)</t>
  </si>
  <si>
    <t>MESA DE POSTRE</t>
  </si>
  <si>
    <t>PONER MESA EXTENCION</t>
  </si>
  <si>
    <t>MESA GRANDE</t>
  </si>
  <si>
    <t>Raya</t>
  </si>
  <si>
    <t>28 MZO</t>
  </si>
  <si>
    <t>JUANITO</t>
  </si>
  <si>
    <t>MANZANILLA</t>
  </si>
  <si>
    <t>POLLO FLORENTINO/ALFREDO.       LOMO FLAMEADO/TAMARINDO</t>
  </si>
  <si>
    <t>ENSALADA DE FRESA</t>
  </si>
  <si>
    <t>POBLANA CON ELOTE</t>
  </si>
  <si>
    <t>quinta victoria</t>
  </si>
  <si>
    <t>ENSALADA FRESAS MOZTAZA</t>
  </si>
  <si>
    <t>2 POR MESA</t>
  </si>
  <si>
    <t>ENSALADA MANZANA ARANDANO VINAGRETA</t>
  </si>
  <si>
    <t>PAPAS PARMESANO PEREGIL</t>
  </si>
  <si>
    <t>ELOTE Y VERDURAS</t>
  </si>
  <si>
    <t>CHORIZO Y CHISTORRA</t>
  </si>
  <si>
    <t>ARRACHERA/SIRLOIN</t>
  </si>
  <si>
    <t>CHIMICHURRI APARTE</t>
  </si>
  <si>
    <t>NOVIA VEGETALES</t>
  </si>
  <si>
    <t>PLATO POSTRE PARA EL PAN DE PLATANO</t>
  </si>
  <si>
    <t>POLLLO DE LA CASA/ CHAMPIÑON.  POLLO CAPRIS/ TAMARINDO</t>
  </si>
  <si>
    <t>ENSALADA MANZANA ARANDANOS</t>
  </si>
  <si>
    <t>FETUCCINI EN VINO BLANCO/</t>
  </si>
  <si>
    <t>CUÑADO / PASTA CHEFF</t>
  </si>
  <si>
    <t>CUÑADO / DESLACTOSADO</t>
  </si>
  <si>
    <t>PENDIENTE IDENTIFICAR AL CUÑADO PARA DESLACTOSADO</t>
  </si>
  <si>
    <t>TOSTADAS PIBILL</t>
  </si>
  <si>
    <t>NEGRO</t>
  </si>
  <si>
    <t>SIN CAMINO</t>
  </si>
  <si>
    <t>SI PISTA</t>
  </si>
  <si>
    <t>21 mzo 26</t>
  </si>
  <si>
    <t>cumple</t>
  </si>
  <si>
    <t>pediran hrs extras ellos pagan a meseros</t>
  </si>
  <si>
    <t>tostadas pibill</t>
  </si>
  <si>
    <t>crema poblano</t>
  </si>
  <si>
    <t>dorado</t>
  </si>
  <si>
    <t>café</t>
  </si>
  <si>
    <t>verde</t>
  </si>
  <si>
    <t>si</t>
  </si>
  <si>
    <t>pollo florentino/ cahmpiñones.      Lomo mechadotamarindo</t>
  </si>
  <si>
    <t>pure papa</t>
  </si>
  <si>
    <t>ensalada</t>
  </si>
  <si>
    <t>PLATO  ONDO</t>
  </si>
  <si>
    <t>CUCCHARA POSTRE</t>
  </si>
  <si>
    <t>san pedro 28 dic ana gaby</t>
  </si>
  <si>
    <t>BANQUETE MAY 23 EN REGINA</t>
  </si>
  <si>
    <t>Crne</t>
  </si>
  <si>
    <t>©</t>
  </si>
  <si>
    <t>cotiza lo de marcos 19 dic 26 blanca</t>
  </si>
  <si>
    <t>3 meseros de 11 a 1 am</t>
  </si>
  <si>
    <t>2 meseros 4 a 6 apoyo a civil y cockteleria</t>
  </si>
  <si>
    <t>plateado</t>
  </si>
  <si>
    <t>Asadores</t>
  </si>
  <si>
    <t>Carbon</t>
  </si>
  <si>
    <t>NEGRAS</t>
  </si>
  <si>
    <t>GALA</t>
  </si>
  <si>
    <t>cotiza tecuala carnes</t>
  </si>
  <si>
    <t>AC36351d441ffc0b86f22db93981f51056</t>
  </si>
  <si>
    <t>bdaa0f7ad0df67c017604d76ffc4db09</t>
  </si>
  <si>
    <t>token</t>
  </si>
  <si>
    <t>sid</t>
  </si>
  <si>
    <t>boda</t>
  </si>
  <si>
    <t>recepcion</t>
  </si>
  <si>
    <t>cena</t>
  </si>
  <si>
    <t>TARTARA DE ATUN</t>
  </si>
  <si>
    <t xml:space="preserve">FETUCCINI ALFREDO </t>
  </si>
  <si>
    <t>ENSALADA CASA</t>
  </si>
  <si>
    <t>POLLO NUEZ / 3 QUESOS</t>
  </si>
  <si>
    <t>PURE DE CAMOTE</t>
  </si>
  <si>
    <t>CIVIL</t>
  </si>
  <si>
    <t>SI CIVIL 35 SILLAS</t>
  </si>
  <si>
    <t>SI EN PISTA</t>
  </si>
  <si>
    <t>EL CIVIL SERA EN LA PISTA DE BAILE</t>
  </si>
  <si>
    <t>BEIGE ARRUGADO</t>
  </si>
  <si>
    <t>VOLOVAN / QUESO CREMA Y OTRO VOLOBAN CARNES FRIAS</t>
  </si>
  <si>
    <t>COLIFLOR</t>
  </si>
  <si>
    <t>SALMON TAMARINDO / POLLO CASA/ CHAMPIÑONES</t>
  </si>
  <si>
    <t>ENSALADA FRUTOS SECOS</t>
  </si>
  <si>
    <t>SALMON CHIMICHURRI.     POLLO BBQ</t>
  </si>
  <si>
    <t>REGINA</t>
  </si>
  <si>
    <t>JESICA</t>
  </si>
  <si>
    <t>ENSALADA MANZANA FRESA/ VINAGRETA MOZTAZA MIEL Y 3 COSTILLAS ELOTE</t>
  </si>
  <si>
    <t>BROCHETA VERDURAS</t>
  </si>
  <si>
    <t>LINEA CHIMICHURRI</t>
  </si>
  <si>
    <t>LINEA DEMIGLAS</t>
  </si>
  <si>
    <t>CHORIZO</t>
  </si>
  <si>
    <t>CHISTORRA</t>
  </si>
  <si>
    <t>ESPARRAGO CON TOCINO</t>
  </si>
  <si>
    <t>ARRACHERA/TASAJO</t>
  </si>
  <si>
    <t>PICAÑA /LAMINA</t>
  </si>
  <si>
    <t>RIB EYE/ LAMINADO</t>
  </si>
  <si>
    <t>3ER TIEMPO POSTRE</t>
  </si>
  <si>
    <t>TIRAMISU MAS CHICO</t>
  </si>
  <si>
    <t>TARTALETA DE FRESA</t>
  </si>
  <si>
    <t>5  RECEP</t>
  </si>
  <si>
    <t>5:30 CIVIL</t>
  </si>
  <si>
    <t>6:00 A 7 .00 COCKTELERIA</t>
  </si>
  <si>
    <t>4 MESEROS</t>
  </si>
  <si>
    <t>7 A 12 EVENTO</t>
  </si>
  <si>
    <t>12 MESEROS</t>
  </si>
  <si>
    <t>12 A 2 AM</t>
  </si>
  <si>
    <t>6 MESEROS</t>
  </si>
  <si>
    <t xml:space="preserve">CEREMONIA </t>
  </si>
  <si>
    <t xml:space="preserve">NOVIOS Y PAPA LLEGAN A LAS 6 PM </t>
  </si>
  <si>
    <t>RECEPCIOM</t>
  </si>
  <si>
    <t>BODA CIVIL</t>
  </si>
  <si>
    <t>FOTOS</t>
  </si>
  <si>
    <t>ENTRADAS</t>
  </si>
  <si>
    <t>BRINDIS</t>
  </si>
  <si>
    <t>VALS</t>
  </si>
  <si>
    <t>FOTO EN PISTA</t>
  </si>
  <si>
    <t>BAILE</t>
  </si>
  <si>
    <t>LLEVAN MARUCHAN SE COBRO 250</t>
  </si>
  <si>
    <t>CERVEZA EH VASO ESTA EN CUARTO DE NOVIOS</t>
  </si>
  <si>
    <t>TARTA DE ESPINACAS</t>
  </si>
  <si>
    <t>MARUCHAN</t>
  </si>
  <si>
    <t>CHAMPIÑON CON VINO TINTO</t>
  </si>
  <si>
    <t>LOMO FLAM AL WHISKY CHAMP/ POLLO CAPRESE TAMARINDO</t>
  </si>
  <si>
    <t>ENSALADA MANZANA</t>
  </si>
  <si>
    <t>Rya</t>
  </si>
  <si>
    <t>MOZATAZA</t>
  </si>
  <si>
    <t>CAFÉ SEGÚN FOTO</t>
  </si>
  <si>
    <t>MARTIN</t>
  </si>
  <si>
    <t xml:space="preserve">1 er </t>
  </si>
  <si>
    <t>termina</t>
  </si>
  <si>
    <t>vals</t>
  </si>
  <si>
    <t>VERDURAS AL VAPOR</t>
  </si>
  <si>
    <t>CREMA CHILE POBLANO</t>
  </si>
  <si>
    <t>POLLO PARMESANO/ CHIPOTLE.       LOMO MECHADO/VINO BLANCO</t>
  </si>
  <si>
    <t>PONER NUMEROS DE MESA DE LA FINCA</t>
  </si>
  <si>
    <t>(CREMA Y PLATILLO)</t>
  </si>
  <si>
    <t>UVAS (posible cambio a gorditas)</t>
  </si>
  <si>
    <t>llevar comida para coordinacion y meseros</t>
  </si>
  <si>
    <t>3 cortinas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</si>
</sst>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_-* #,##0.0_-;\-* #,##0.0_-;_-* &quot;-&quot;??_-;_-@_-"/>
    <numFmt numFmtId="167" formatCode="_-&quot;$&quot;* #,##0.0_-;\-&quot;$&quot;* #,##0.0_-;_-&quot;$&quot;* &quot;-&quot;??_-;_-@_-"/>
  </numFmts>
  <fonts count="4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3D03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22">
    <xf numFmtId="0" fontId="0" fillId="0" borderId="0" xfId="0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0" fillId="0" borderId="6" xfId="0" applyBorder="1"/>
    <xf numFmtId="0" fontId="0" fillId="0" borderId="7" xfId="0" applyBorder="1"/>
    <xf numFmtId="0" fontId="3" fillId="0" borderId="4" xfId="0" applyFont="1" applyBorder="1"/>
    <xf numFmtId="0" fontId="3" fillId="0" borderId="6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5" borderId="10" xfId="0" applyFont="1" applyFill="1" applyBorder="1"/>
    <xf numFmtId="0" fontId="4" fillId="5" borderId="11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44" fontId="0" fillId="0" borderId="0" xfId="1" applyFont="1"/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0" fillId="0" borderId="0" xfId="0" applyAlignment="1">
      <alignment horizontal="right"/>
    </xf>
    <xf numFmtId="43" fontId="0" fillId="0" borderId="0" xfId="2" applyFont="1"/>
    <xf numFmtId="43" fontId="3" fillId="0" borderId="0" xfId="2" applyFont="1"/>
    <xf numFmtId="43" fontId="0" fillId="0" borderId="0" xfId="0" applyNumberFormat="1"/>
    <xf numFmtId="0" fontId="4" fillId="5" borderId="0" xfId="0" applyFont="1" applyFill="1"/>
    <xf numFmtId="43" fontId="4" fillId="5" borderId="0" xfId="2" applyFont="1" applyFill="1"/>
    <xf numFmtId="43" fontId="3" fillId="0" borderId="9" xfId="2" applyFont="1" applyBorder="1"/>
    <xf numFmtId="44" fontId="4" fillId="5" borderId="0" xfId="1" applyFont="1" applyFill="1"/>
    <xf numFmtId="0" fontId="0" fillId="8" borderId="7" xfId="0" applyFill="1" applyBorder="1" applyAlignment="1">
      <alignment horizontal="left"/>
    </xf>
    <xf numFmtId="0" fontId="0" fillId="8" borderId="7" xfId="0" applyFill="1" applyBorder="1"/>
    <xf numFmtId="0" fontId="0" fillId="8" borderId="7" xfId="0" applyFill="1" applyBorder="1" applyAlignment="1">
      <alignment horizontal="center"/>
    </xf>
    <xf numFmtId="0" fontId="3" fillId="8" borderId="8" xfId="0" applyFont="1" applyFill="1" applyBorder="1"/>
    <xf numFmtId="0" fontId="3" fillId="8" borderId="7" xfId="0" applyFont="1" applyFill="1" applyBorder="1"/>
    <xf numFmtId="0" fontId="0" fillId="8" borderId="0" xfId="0" applyFill="1"/>
    <xf numFmtId="0" fontId="6" fillId="2" borderId="0" xfId="0" applyFont="1" applyFill="1"/>
    <xf numFmtId="44" fontId="6" fillId="2" borderId="0" xfId="1" applyFont="1" applyFill="1"/>
    <xf numFmtId="43" fontId="6" fillId="2" borderId="0" xfId="2" applyFont="1" applyFill="1"/>
    <xf numFmtId="0" fontId="0" fillId="0" borderId="0" xfId="0" applyAlignment="1">
      <alignment horizontal="center"/>
    </xf>
    <xf numFmtId="0" fontId="3" fillId="3" borderId="6" xfId="0" applyFont="1" applyFill="1" applyBorder="1"/>
    <xf numFmtId="0" fontId="3" fillId="3" borderId="1" xfId="0" applyFont="1" applyFill="1" applyBorder="1"/>
    <xf numFmtId="0" fontId="3" fillId="3" borderId="0" xfId="0" applyFont="1" applyFill="1"/>
    <xf numFmtId="0" fontId="11" fillId="8" borderId="3" xfId="0" applyFont="1" applyFill="1" applyBorder="1" applyAlignment="1">
      <alignment horizontal="center"/>
    </xf>
    <xf numFmtId="0" fontId="11" fillId="8" borderId="5" xfId="0" applyFont="1" applyFill="1" applyBorder="1" applyAlignment="1">
      <alignment horizontal="center"/>
    </xf>
    <xf numFmtId="0" fontId="11" fillId="0" borderId="4" xfId="0" applyFont="1" applyBorder="1"/>
    <xf numFmtId="0" fontId="11" fillId="0" borderId="6" xfId="0" applyFont="1" applyBorder="1"/>
    <xf numFmtId="18" fontId="3" fillId="0" borderId="0" xfId="0" applyNumberFormat="1" applyFont="1" applyAlignment="1">
      <alignment horizontal="left"/>
    </xf>
    <xf numFmtId="18" fontId="0" fillId="0" borderId="0" xfId="0" applyNumberFormat="1" applyAlignment="1">
      <alignment horizontal="left"/>
    </xf>
    <xf numFmtId="0" fontId="0" fillId="3" borderId="0" xfId="0" applyFill="1"/>
    <xf numFmtId="0" fontId="15" fillId="0" borderId="0" xfId="0" applyFont="1"/>
    <xf numFmtId="43" fontId="0" fillId="2" borderId="0" xfId="2" applyFont="1" applyFill="1"/>
    <xf numFmtId="44" fontId="16" fillId="0" borderId="0" xfId="1" applyFont="1"/>
    <xf numFmtId="0" fontId="3" fillId="0" borderId="0" xfId="0" applyFont="1" applyAlignment="1">
      <alignment horizontal="center"/>
    </xf>
    <xf numFmtId="0" fontId="18" fillId="5" borderId="0" xfId="0" applyFont="1" applyFill="1" applyAlignment="1">
      <alignment horizontal="center"/>
    </xf>
    <xf numFmtId="0" fontId="16" fillId="0" borderId="0" xfId="0" applyFont="1"/>
    <xf numFmtId="0" fontId="0" fillId="8" borderId="0" xfId="0" applyFill="1" applyAlignment="1">
      <alignment horizontal="center"/>
    </xf>
    <xf numFmtId="0" fontId="24" fillId="5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8" fillId="5" borderId="0" xfId="0" applyFont="1" applyFill="1"/>
    <xf numFmtId="0" fontId="28" fillId="0" borderId="0" xfId="0" applyFont="1"/>
    <xf numFmtId="0" fontId="16" fillId="11" borderId="0" xfId="0" applyFont="1" applyFill="1"/>
    <xf numFmtId="0" fontId="13" fillId="3" borderId="26" xfId="0" applyFont="1" applyFill="1" applyBorder="1" applyAlignment="1">
      <alignment horizontal="center"/>
    </xf>
    <xf numFmtId="0" fontId="19" fillId="3" borderId="26" xfId="0" applyFont="1" applyFill="1" applyBorder="1" applyAlignment="1">
      <alignment horizontal="center"/>
    </xf>
    <xf numFmtId="0" fontId="29" fillId="3" borderId="26" xfId="0" applyFont="1" applyFill="1" applyBorder="1" applyAlignment="1">
      <alignment horizontal="center" vertical="center"/>
    </xf>
    <xf numFmtId="15" fontId="14" fillId="2" borderId="26" xfId="0" applyNumberFormat="1" applyFont="1" applyFill="1" applyBorder="1" applyAlignment="1">
      <alignment horizontal="center" vertical="center"/>
    </xf>
    <xf numFmtId="0" fontId="14" fillId="11" borderId="4" xfId="0" applyFont="1" applyFill="1" applyBorder="1" applyAlignment="1">
      <alignment wrapText="1"/>
    </xf>
    <xf numFmtId="0" fontId="0" fillId="11" borderId="0" xfId="0" applyFill="1"/>
    <xf numFmtId="0" fontId="0" fillId="11" borderId="5" xfId="0" applyFill="1" applyBorder="1"/>
    <xf numFmtId="0" fontId="19" fillId="11" borderId="4" xfId="0" applyFont="1" applyFill="1" applyBorder="1" applyAlignment="1">
      <alignment horizontal="center"/>
    </xf>
    <xf numFmtId="0" fontId="19" fillId="11" borderId="0" xfId="0" applyFont="1" applyFill="1" applyAlignment="1">
      <alignment horizontal="center"/>
    </xf>
    <xf numFmtId="0" fontId="30" fillId="11" borderId="0" xfId="0" applyFont="1" applyFill="1" applyAlignment="1">
      <alignment horizontal="center"/>
    </xf>
    <xf numFmtId="0" fontId="30" fillId="11" borderId="5" xfId="0" applyFont="1" applyFill="1" applyBorder="1" applyAlignment="1">
      <alignment horizontal="center"/>
    </xf>
    <xf numFmtId="0" fontId="16" fillId="11" borderId="4" xfId="0" applyFont="1" applyFill="1" applyBorder="1"/>
    <xf numFmtId="0" fontId="16" fillId="11" borderId="4" xfId="0" applyFont="1" applyFill="1" applyBorder="1" applyAlignment="1">
      <alignment horizontal="left" wrapText="1"/>
    </xf>
    <xf numFmtId="0" fontId="16" fillId="11" borderId="5" xfId="0" applyFont="1" applyFill="1" applyBorder="1"/>
    <xf numFmtId="0" fontId="19" fillId="12" borderId="0" xfId="0" applyFont="1" applyFill="1" applyAlignment="1">
      <alignment horizontal="center"/>
    </xf>
    <xf numFmtId="0" fontId="0" fillId="12" borderId="0" xfId="0" applyFill="1"/>
    <xf numFmtId="0" fontId="16" fillId="12" borderId="0" xfId="0" applyFont="1" applyFill="1"/>
    <xf numFmtId="0" fontId="0" fillId="8" borderId="1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5" borderId="0" xfId="0" applyFont="1" applyFill="1" applyAlignment="1">
      <alignment horizontal="center"/>
    </xf>
    <xf numFmtId="0" fontId="0" fillId="0" borderId="26" xfId="0" applyBorder="1"/>
    <xf numFmtId="0" fontId="31" fillId="0" borderId="4" xfId="0" applyFont="1" applyBorder="1"/>
    <xf numFmtId="0" fontId="31" fillId="3" borderId="4" xfId="0" applyFont="1" applyFill="1" applyBorder="1"/>
    <xf numFmtId="43" fontId="18" fillId="5" borderId="0" xfId="2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9" fillId="3" borderId="6" xfId="0" applyFont="1" applyFill="1" applyBorder="1"/>
    <xf numFmtId="43" fontId="3" fillId="0" borderId="0" xfId="0" applyNumberFormat="1" applyFont="1"/>
    <xf numFmtId="44" fontId="16" fillId="0" borderId="0" xfId="1" applyFont="1" applyAlignment="1">
      <alignment horizontal="center"/>
    </xf>
    <xf numFmtId="43" fontId="18" fillId="13" borderId="0" xfId="0" applyNumberFormat="1" applyFont="1" applyFill="1"/>
    <xf numFmtId="0" fontId="4" fillId="14" borderId="0" xfId="0" applyFont="1" applyFill="1" applyAlignment="1">
      <alignment horizontal="center"/>
    </xf>
    <xf numFmtId="0" fontId="32" fillId="3" borderId="10" xfId="0" applyFont="1" applyFill="1" applyBorder="1"/>
    <xf numFmtId="0" fontId="32" fillId="3" borderId="6" xfId="0" applyFont="1" applyFill="1" applyBorder="1"/>
    <xf numFmtId="0" fontId="3" fillId="0" borderId="27" xfId="0" applyFont="1" applyBorder="1"/>
    <xf numFmtId="43" fontId="3" fillId="0" borderId="27" xfId="0" applyNumberFormat="1" applyFont="1" applyBorder="1"/>
    <xf numFmtId="0" fontId="10" fillId="0" borderId="7" xfId="0" applyFont="1" applyBorder="1"/>
    <xf numFmtId="43" fontId="10" fillId="0" borderId="7" xfId="0" applyNumberFormat="1" applyFont="1" applyBorder="1"/>
    <xf numFmtId="0" fontId="3" fillId="11" borderId="0" xfId="0" applyFont="1" applyFill="1"/>
    <xf numFmtId="44" fontId="3" fillId="11" borderId="0" xfId="0" applyNumberFormat="1" applyFont="1" applyFill="1"/>
    <xf numFmtId="44" fontId="0" fillId="8" borderId="0" xfId="1" applyFont="1" applyFill="1"/>
    <xf numFmtId="44" fontId="0" fillId="0" borderId="0" xfId="1" applyFont="1" applyBorder="1"/>
    <xf numFmtId="43" fontId="0" fillId="0" borderId="0" xfId="2" applyFont="1" applyBorder="1"/>
    <xf numFmtId="44" fontId="0" fillId="6" borderId="0" xfId="1" applyFont="1" applyFill="1" applyBorder="1"/>
    <xf numFmtId="0" fontId="3" fillId="0" borderId="18" xfId="0" applyFont="1" applyBorder="1"/>
    <xf numFmtId="164" fontId="0" fillId="0" borderId="0" xfId="2" applyNumberFormat="1" applyFont="1" applyBorder="1"/>
    <xf numFmtId="0" fontId="33" fillId="0" borderId="21" xfId="0" applyFont="1" applyBorder="1"/>
    <xf numFmtId="0" fontId="0" fillId="6" borderId="0" xfId="0" applyFill="1" applyAlignment="1">
      <alignment horizontal="center"/>
    </xf>
    <xf numFmtId="44" fontId="0" fillId="0" borderId="0" xfId="1" applyFont="1" applyFill="1" applyBorder="1"/>
    <xf numFmtId="43" fontId="0" fillId="0" borderId="22" xfId="2" applyFont="1" applyBorder="1"/>
    <xf numFmtId="165" fontId="0" fillId="0" borderId="0" xfId="1" applyNumberFormat="1" applyFont="1"/>
    <xf numFmtId="165" fontId="0" fillId="0" borderId="22" xfId="1" applyNumberFormat="1" applyFont="1" applyBorder="1"/>
    <xf numFmtId="165" fontId="3" fillId="0" borderId="0" xfId="0" applyNumberFormat="1" applyFont="1"/>
    <xf numFmtId="0" fontId="3" fillId="8" borderId="0" xfId="0" applyFont="1" applyFill="1" applyAlignment="1">
      <alignment horizontal="center"/>
    </xf>
    <xf numFmtId="43" fontId="31" fillId="0" borderId="0" xfId="2" applyFont="1"/>
    <xf numFmtId="0" fontId="6" fillId="3" borderId="0" xfId="0" applyFont="1" applyFill="1"/>
    <xf numFmtId="43" fontId="0" fillId="4" borderId="0" xfId="2" applyFont="1" applyFill="1"/>
    <xf numFmtId="43" fontId="4" fillId="14" borderId="0" xfId="2" applyFont="1" applyFill="1" applyAlignment="1">
      <alignment horizontal="center"/>
    </xf>
    <xf numFmtId="43" fontId="25" fillId="0" borderId="0" xfId="0" applyNumberFormat="1" applyFont="1"/>
    <xf numFmtId="0" fontId="3" fillId="4" borderId="0" xfId="0" applyFont="1" applyFill="1"/>
    <xf numFmtId="43" fontId="3" fillId="4" borderId="0" xfId="0" applyNumberFormat="1" applyFont="1" applyFill="1"/>
    <xf numFmtId="43" fontId="10" fillId="2" borderId="0" xfId="0" applyNumberFormat="1" applyFont="1" applyFill="1"/>
    <xf numFmtId="0" fontId="3" fillId="0" borderId="17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164" fontId="0" fillId="0" borderId="0" xfId="2" applyNumberFormat="1" applyFont="1"/>
    <xf numFmtId="164" fontId="0" fillId="0" borderId="0" xfId="0" applyNumberFormat="1"/>
    <xf numFmtId="43" fontId="18" fillId="5" borderId="0" xfId="2" applyFont="1" applyFill="1"/>
    <xf numFmtId="0" fontId="0" fillId="0" borderId="3" xfId="0" applyBorder="1"/>
    <xf numFmtId="1" fontId="0" fillId="0" borderId="0" xfId="0" applyNumberFormat="1"/>
    <xf numFmtId="1" fontId="0" fillId="0" borderId="0" xfId="0" applyNumberFormat="1" applyAlignment="1">
      <alignment horizontal="center"/>
    </xf>
    <xf numFmtId="15" fontId="18" fillId="5" borderId="0" xfId="0" applyNumberFormat="1" applyFont="1" applyFill="1" applyAlignment="1">
      <alignment horizontal="center"/>
    </xf>
    <xf numFmtId="0" fontId="0" fillId="0" borderId="26" xfId="0" applyBorder="1" applyAlignment="1">
      <alignment horizontal="center"/>
    </xf>
    <xf numFmtId="0" fontId="18" fillId="14" borderId="0" xfId="0" applyFont="1" applyFill="1" applyAlignment="1">
      <alignment horizontal="center"/>
    </xf>
    <xf numFmtId="0" fontId="18" fillId="17" borderId="0" xfId="0" applyFont="1" applyFill="1" applyAlignment="1">
      <alignment horizontal="center"/>
    </xf>
    <xf numFmtId="0" fontId="0" fillId="0" borderId="26" xfId="0" applyBorder="1" applyAlignment="1">
      <alignment horizontal="right"/>
    </xf>
    <xf numFmtId="164" fontId="0" fillId="0" borderId="26" xfId="2" applyNumberFormat="1" applyFont="1" applyBorder="1" applyAlignment="1">
      <alignment horizontal="right"/>
    </xf>
    <xf numFmtId="165" fontId="18" fillId="14" borderId="0" xfId="1" applyNumberFormat="1" applyFont="1" applyFill="1" applyAlignment="1">
      <alignment horizontal="center"/>
    </xf>
    <xf numFmtId="165" fontId="0" fillId="8" borderId="26" xfId="1" applyNumberFormat="1" applyFont="1" applyFill="1" applyBorder="1" applyAlignment="1">
      <alignment horizontal="center"/>
    </xf>
    <xf numFmtId="0" fontId="19" fillId="0" borderId="0" xfId="0" applyFont="1"/>
    <xf numFmtId="165" fontId="0" fillId="18" borderId="26" xfId="1" applyNumberFormat="1" applyFont="1" applyFill="1" applyBorder="1" applyAlignment="1">
      <alignment horizontal="center"/>
    </xf>
    <xf numFmtId="164" fontId="19" fillId="10" borderId="26" xfId="2" applyNumberFormat="1" applyFont="1" applyFill="1" applyBorder="1" applyAlignment="1">
      <alignment horizontal="center"/>
    </xf>
    <xf numFmtId="165" fontId="3" fillId="2" borderId="0" xfId="1" applyNumberFormat="1" applyFont="1" applyFill="1" applyAlignment="1">
      <alignment horizontal="center"/>
    </xf>
    <xf numFmtId="164" fontId="27" fillId="19" borderId="0" xfId="0" applyNumberFormat="1" applyFont="1" applyFill="1"/>
    <xf numFmtId="0" fontId="16" fillId="0" borderId="0" xfId="0" applyFont="1" applyAlignment="1">
      <alignment horizontal="center"/>
    </xf>
    <xf numFmtId="165" fontId="19" fillId="2" borderId="0" xfId="1" applyNumberFormat="1" applyFont="1" applyFill="1" applyAlignment="1">
      <alignment horizontal="center"/>
    </xf>
    <xf numFmtId="165" fontId="34" fillId="20" borderId="0" xfId="1" applyNumberFormat="1" applyFont="1" applyFill="1" applyAlignment="1">
      <alignment horizontal="center"/>
    </xf>
    <xf numFmtId="165" fontId="27" fillId="20" borderId="0" xfId="1" applyNumberFormat="1" applyFont="1" applyFill="1"/>
    <xf numFmtId="165" fontId="19" fillId="2" borderId="0" xfId="1" applyNumberFormat="1" applyFont="1" applyFill="1"/>
    <xf numFmtId="164" fontId="16" fillId="18" borderId="26" xfId="2" applyNumberFormat="1" applyFont="1" applyFill="1" applyBorder="1" applyAlignment="1">
      <alignment horizontal="center"/>
    </xf>
    <xf numFmtId="165" fontId="0" fillId="9" borderId="26" xfId="1" applyNumberFormat="1" applyFont="1" applyFill="1" applyBorder="1" applyAlignment="1">
      <alignment horizontal="center"/>
    </xf>
    <xf numFmtId="164" fontId="16" fillId="2" borderId="26" xfId="2" applyNumberFormat="1" applyFont="1" applyFill="1" applyBorder="1" applyAlignment="1">
      <alignment horizontal="center"/>
    </xf>
    <xf numFmtId="165" fontId="27" fillId="14" borderId="0" xfId="1" applyNumberFormat="1" applyFont="1" applyFill="1"/>
    <xf numFmtId="0" fontId="34" fillId="14" borderId="0" xfId="0" applyFont="1" applyFill="1"/>
    <xf numFmtId="0" fontId="34" fillId="14" borderId="0" xfId="0" applyFont="1" applyFill="1" applyAlignment="1">
      <alignment horizontal="right"/>
    </xf>
    <xf numFmtId="164" fontId="34" fillId="17" borderId="0" xfId="0" applyNumberFormat="1" applyFont="1" applyFill="1"/>
    <xf numFmtId="165" fontId="27" fillId="19" borderId="0" xfId="1" applyNumberFormat="1" applyFont="1" applyFill="1"/>
    <xf numFmtId="164" fontId="16" fillId="0" borderId="0" xfId="2" applyNumberFormat="1" applyFont="1"/>
    <xf numFmtId="18" fontId="0" fillId="0" borderId="0" xfId="0" applyNumberFormat="1"/>
    <xf numFmtId="0" fontId="0" fillId="6" borderId="26" xfId="0" applyFill="1" applyBorder="1" applyAlignment="1">
      <alignment horizontal="center"/>
    </xf>
    <xf numFmtId="44" fontId="0" fillId="0" borderId="0" xfId="0" applyNumberFormat="1"/>
    <xf numFmtId="0" fontId="3" fillId="0" borderId="17" xfId="0" applyFont="1" applyBorder="1" applyAlignment="1">
      <alignment horizontal="left"/>
    </xf>
    <xf numFmtId="43" fontId="0" fillId="0" borderId="0" xfId="2" applyFont="1" applyFill="1" applyBorder="1"/>
    <xf numFmtId="44" fontId="15" fillId="0" borderId="0" xfId="1" applyFont="1"/>
    <xf numFmtId="44" fontId="35" fillId="0" borderId="7" xfId="1" applyFont="1" applyBorder="1"/>
    <xf numFmtId="0" fontId="3" fillId="0" borderId="7" xfId="0" applyFont="1" applyBorder="1" applyAlignment="1">
      <alignment horizontal="center"/>
    </xf>
    <xf numFmtId="164" fontId="0" fillId="6" borderId="0" xfId="2" applyNumberFormat="1" applyFont="1" applyFill="1" applyAlignment="1">
      <alignment horizontal="center"/>
    </xf>
    <xf numFmtId="44" fontId="0" fillId="0" borderId="4" xfId="1" applyFont="1" applyBorder="1"/>
    <xf numFmtId="44" fontId="0" fillId="0" borderId="6" xfId="1" applyFont="1" applyBorder="1"/>
    <xf numFmtId="43" fontId="0" fillId="0" borderId="4" xfId="2" applyFont="1" applyBorder="1"/>
    <xf numFmtId="164" fontId="0" fillId="0" borderId="0" xfId="2" applyNumberFormat="1" applyFont="1" applyAlignment="1">
      <alignment horizontal="center"/>
    </xf>
    <xf numFmtId="44" fontId="35" fillId="0" borderId="0" xfId="1" applyFont="1" applyBorder="1"/>
    <xf numFmtId="164" fontId="0" fillId="4" borderId="0" xfId="2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3" fillId="0" borderId="0" xfId="0" applyFont="1"/>
    <xf numFmtId="44" fontId="0" fillId="0" borderId="23" xfId="1" applyFont="1" applyBorder="1"/>
    <xf numFmtId="0" fontId="0" fillId="0" borderId="23" xfId="0" applyBorder="1"/>
    <xf numFmtId="44" fontId="3" fillId="11" borderId="23" xfId="0" applyNumberFormat="1" applyFont="1" applyFill="1" applyBorder="1"/>
    <xf numFmtId="43" fontId="10" fillId="0" borderId="13" xfId="0" applyNumberFormat="1" applyFont="1" applyBorder="1"/>
    <xf numFmtId="43" fontId="3" fillId="0" borderId="13" xfId="0" applyNumberFormat="1" applyFont="1" applyBorder="1"/>
    <xf numFmtId="0" fontId="18" fillId="5" borderId="14" xfId="0" applyFont="1" applyFill="1" applyBorder="1" applyAlignment="1">
      <alignment horizontal="center"/>
    </xf>
    <xf numFmtId="15" fontId="33" fillId="0" borderId="21" xfId="0" applyNumberFormat="1" applyFont="1" applyBorder="1"/>
    <xf numFmtId="165" fontId="0" fillId="0" borderId="0" xfId="0" applyNumberFormat="1"/>
    <xf numFmtId="43" fontId="19" fillId="0" borderId="0" xfId="0" applyNumberFormat="1" applyFont="1"/>
    <xf numFmtId="0" fontId="2" fillId="3" borderId="0" xfId="0" applyFont="1" applyFill="1" applyAlignment="1">
      <alignment horizontal="center"/>
    </xf>
    <xf numFmtId="0" fontId="30" fillId="3" borderId="11" xfId="0" applyFont="1" applyFill="1" applyBorder="1" applyAlignment="1">
      <alignment horizontal="left"/>
    </xf>
    <xf numFmtId="0" fontId="30" fillId="3" borderId="10" xfId="0" applyFont="1" applyFill="1" applyBorder="1" applyAlignment="1">
      <alignment horizontal="left"/>
    </xf>
    <xf numFmtId="0" fontId="30" fillId="3" borderId="26" xfId="0" applyFont="1" applyFill="1" applyBorder="1" applyAlignment="1">
      <alignment horizontal="left"/>
    </xf>
    <xf numFmtId="0" fontId="13" fillId="11" borderId="0" xfId="0" applyFont="1" applyFill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15" fillId="8" borderId="26" xfId="0" applyFont="1" applyFill="1" applyBorder="1" applyAlignment="1">
      <alignment horizontal="center"/>
    </xf>
    <xf numFmtId="0" fontId="16" fillId="8" borderId="26" xfId="0" applyFont="1" applyFill="1" applyBorder="1" applyAlignment="1">
      <alignment horizontal="center"/>
    </xf>
    <xf numFmtId="18" fontId="15" fillId="8" borderId="26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0" fillId="2" borderId="12" xfId="0" applyFill="1" applyBorder="1"/>
    <xf numFmtId="0" fontId="12" fillId="2" borderId="12" xfId="0" applyFont="1" applyFill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9" fillId="8" borderId="3" xfId="0" applyFont="1" applyFill="1" applyBorder="1"/>
    <xf numFmtId="0" fontId="7" fillId="0" borderId="4" xfId="0" applyFont="1" applyBorder="1" applyAlignment="1">
      <alignment horizontal="right"/>
    </xf>
    <xf numFmtId="0" fontId="9" fillId="8" borderId="5" xfId="0" applyFont="1" applyFill="1" applyBorder="1"/>
    <xf numFmtId="0" fontId="3" fillId="0" borderId="10" xfId="0" applyFont="1" applyBorder="1"/>
    <xf numFmtId="1" fontId="0" fillId="2" borderId="0" xfId="0" applyNumberFormat="1" applyFill="1" applyAlignment="1">
      <alignment horizontal="center"/>
    </xf>
    <xf numFmtId="0" fontId="27" fillId="5" borderId="6" xfId="0" applyFont="1" applyFill="1" applyBorder="1" applyAlignment="1">
      <alignment horizontal="center"/>
    </xf>
    <xf numFmtId="0" fontId="27" fillId="5" borderId="7" xfId="0" applyFont="1" applyFill="1" applyBorder="1" applyAlignment="1">
      <alignment horizontal="center"/>
    </xf>
    <xf numFmtId="0" fontId="13" fillId="12" borderId="0" xfId="0" applyFont="1" applyFill="1" applyAlignment="1">
      <alignment horizontal="center"/>
    </xf>
    <xf numFmtId="0" fontId="13" fillId="12" borderId="5" xfId="0" applyFont="1" applyFill="1" applyBorder="1" applyAlignment="1">
      <alignment horizontal="center"/>
    </xf>
    <xf numFmtId="0" fontId="3" fillId="0" borderId="7" xfId="0" applyFont="1" applyBorder="1"/>
    <xf numFmtId="0" fontId="30" fillId="3" borderId="29" xfId="0" applyFont="1" applyFill="1" applyBorder="1" applyAlignment="1">
      <alignment horizontal="left"/>
    </xf>
    <xf numFmtId="18" fontId="15" fillId="8" borderId="32" xfId="0" applyNumberFormat="1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30" fillId="3" borderId="32" xfId="0" applyFont="1" applyFill="1" applyBorder="1" applyAlignment="1">
      <alignment horizontal="left"/>
    </xf>
    <xf numFmtId="0" fontId="30" fillId="3" borderId="34" xfId="0" applyFont="1" applyFill="1" applyBorder="1" applyAlignment="1">
      <alignment horizontal="left"/>
    </xf>
    <xf numFmtId="0" fontId="16" fillId="8" borderId="35" xfId="0" applyFont="1" applyFill="1" applyBorder="1" applyAlignment="1">
      <alignment horizontal="center"/>
    </xf>
    <xf numFmtId="0" fontId="14" fillId="3" borderId="37" xfId="0" applyFont="1" applyFill="1" applyBorder="1"/>
    <xf numFmtId="0" fontId="14" fillId="8" borderId="35" xfId="0" applyFont="1" applyFill="1" applyBorder="1" applyAlignment="1">
      <alignment horizontal="center"/>
    </xf>
    <xf numFmtId="0" fontId="13" fillId="3" borderId="31" xfId="0" applyFont="1" applyFill="1" applyBorder="1" applyAlignment="1">
      <alignment horizontal="left"/>
    </xf>
    <xf numFmtId="0" fontId="13" fillId="3" borderId="28" xfId="0" applyFont="1" applyFill="1" applyBorder="1" applyAlignment="1">
      <alignment horizontal="left"/>
    </xf>
    <xf numFmtId="0" fontId="17" fillId="14" borderId="40" xfId="0" applyFont="1" applyFill="1" applyBorder="1" applyAlignment="1">
      <alignment horizontal="center"/>
    </xf>
    <xf numFmtId="0" fontId="30" fillId="3" borderId="39" xfId="0" applyFont="1" applyFill="1" applyBorder="1" applyAlignment="1">
      <alignment horizontal="left"/>
    </xf>
    <xf numFmtId="18" fontId="15" fillId="8" borderId="41" xfId="0" applyNumberFormat="1" applyFont="1" applyFill="1" applyBorder="1" applyAlignment="1">
      <alignment horizontal="center"/>
    </xf>
    <xf numFmtId="18" fontId="15" fillId="8" borderId="10" xfId="0" applyNumberFormat="1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1" fontId="16" fillId="8" borderId="42" xfId="0" applyNumberFormat="1" applyFont="1" applyFill="1" applyBorder="1" applyAlignment="1">
      <alignment horizontal="center"/>
    </xf>
    <xf numFmtId="1" fontId="17" fillId="14" borderId="40" xfId="0" applyNumberFormat="1" applyFont="1" applyFill="1" applyBorder="1" applyAlignment="1">
      <alignment horizontal="center"/>
    </xf>
    <xf numFmtId="0" fontId="30" fillId="3" borderId="43" xfId="0" applyFont="1" applyFill="1" applyBorder="1" applyAlignment="1">
      <alignment horizontal="left"/>
    </xf>
    <xf numFmtId="0" fontId="34" fillId="5" borderId="0" xfId="0" applyFont="1" applyFill="1" applyAlignment="1">
      <alignment horizontal="center" vertical="center"/>
    </xf>
    <xf numFmtId="0" fontId="9" fillId="0" borderId="4" xfId="0" applyFont="1" applyBorder="1"/>
    <xf numFmtId="0" fontId="9" fillId="0" borderId="0" xfId="0" applyFont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0" fillId="0" borderId="38" xfId="0" applyBorder="1"/>
    <xf numFmtId="0" fontId="19" fillId="16" borderId="48" xfId="0" applyFont="1" applyFill="1" applyBorder="1" applyAlignment="1">
      <alignment horizontal="center" vertical="center"/>
    </xf>
    <xf numFmtId="0" fontId="19" fillId="16" borderId="16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left"/>
    </xf>
    <xf numFmtId="0" fontId="13" fillId="0" borderId="39" xfId="0" applyFont="1" applyBorder="1"/>
    <xf numFmtId="0" fontId="13" fillId="0" borderId="47" xfId="0" applyFont="1" applyBorder="1"/>
    <xf numFmtId="18" fontId="36" fillId="3" borderId="10" xfId="0" applyNumberFormat="1" applyFont="1" applyFill="1" applyBorder="1" applyAlignment="1">
      <alignment horizontal="right"/>
    </xf>
    <xf numFmtId="0" fontId="16" fillId="4" borderId="35" xfId="0" applyFont="1" applyFill="1" applyBorder="1" applyAlignment="1">
      <alignment horizontal="center"/>
    </xf>
    <xf numFmtId="0" fontId="34" fillId="14" borderId="35" xfId="0" applyFont="1" applyFill="1" applyBorder="1" applyAlignment="1">
      <alignment horizontal="center"/>
    </xf>
    <xf numFmtId="0" fontId="34" fillId="14" borderId="26" xfId="0" applyFont="1" applyFill="1" applyBorder="1" applyAlignment="1">
      <alignment horizontal="center"/>
    </xf>
    <xf numFmtId="0" fontId="16" fillId="8" borderId="13" xfId="0" applyFont="1" applyFill="1" applyBorder="1" applyAlignment="1">
      <alignment horizontal="center"/>
    </xf>
    <xf numFmtId="0" fontId="15" fillId="8" borderId="33" xfId="0" applyFont="1" applyFill="1" applyBorder="1" applyAlignment="1">
      <alignment horizontal="center"/>
    </xf>
    <xf numFmtId="0" fontId="15" fillId="8" borderId="35" xfId="0" applyFont="1" applyFill="1" applyBorder="1" applyAlignment="1">
      <alignment horizontal="center"/>
    </xf>
    <xf numFmtId="18" fontId="15" fillId="8" borderId="40" xfId="0" applyNumberFormat="1" applyFont="1" applyFill="1" applyBorder="1" applyAlignment="1">
      <alignment horizontal="center"/>
    </xf>
    <xf numFmtId="165" fontId="19" fillId="2" borderId="22" xfId="1" applyNumberFormat="1" applyFont="1" applyFill="1" applyBorder="1"/>
    <xf numFmtId="43" fontId="0" fillId="2" borderId="22" xfId="2" applyFont="1" applyFill="1" applyBorder="1"/>
    <xf numFmtId="43" fontId="3" fillId="0" borderId="22" xfId="0" applyNumberFormat="1" applyFont="1" applyBorder="1"/>
    <xf numFmtId="0" fontId="0" fillId="0" borderId="22" xfId="0" applyBorder="1" applyAlignment="1">
      <alignment horizontal="right"/>
    </xf>
    <xf numFmtId="43" fontId="3" fillId="0" borderId="22" xfId="2" applyFont="1" applyBorder="1"/>
    <xf numFmtId="1" fontId="3" fillId="8" borderId="0" xfId="0" applyNumberFormat="1" applyFont="1" applyFill="1" applyAlignment="1">
      <alignment horizontal="center"/>
    </xf>
    <xf numFmtId="1" fontId="3" fillId="8" borderId="22" xfId="0" applyNumberFormat="1" applyFont="1" applyFill="1" applyBorder="1" applyAlignment="1">
      <alignment horizontal="center"/>
    </xf>
    <xf numFmtId="0" fontId="3" fillId="8" borderId="22" xfId="0" applyFont="1" applyFill="1" applyBorder="1" applyAlignment="1">
      <alignment horizontal="center"/>
    </xf>
    <xf numFmtId="0" fontId="3" fillId="11" borderId="0" xfId="0" applyFont="1" applyFill="1" applyAlignment="1">
      <alignment horizontal="center"/>
    </xf>
    <xf numFmtId="1" fontId="3" fillId="11" borderId="0" xfId="0" applyNumberFormat="1" applyFont="1" applyFill="1" applyAlignment="1">
      <alignment horizontal="center"/>
    </xf>
    <xf numFmtId="43" fontId="26" fillId="0" borderId="0" xfId="0" applyNumberFormat="1" applyFont="1"/>
    <xf numFmtId="0" fontId="3" fillId="8" borderId="7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2" fillId="3" borderId="1" xfId="0" applyFont="1" applyFill="1" applyBorder="1"/>
    <xf numFmtId="0" fontId="0" fillId="8" borderId="6" xfId="0" applyFill="1" applyBorder="1"/>
    <xf numFmtId="0" fontId="0" fillId="8" borderId="8" xfId="0" applyFill="1" applyBorder="1"/>
    <xf numFmtId="0" fontId="3" fillId="8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12" borderId="6" xfId="0" applyFill="1" applyBorder="1"/>
    <xf numFmtId="0" fontId="0" fillId="12" borderId="8" xfId="0" applyFill="1" applyBorder="1" applyAlignment="1">
      <alignment horizontal="center"/>
    </xf>
    <xf numFmtId="0" fontId="3" fillId="8" borderId="0" xfId="0" applyFont="1" applyFill="1" applyAlignment="1">
      <alignment horizontal="left"/>
    </xf>
    <xf numFmtId="0" fontId="3" fillId="8" borderId="7" xfId="0" applyFont="1" applyFill="1" applyBorder="1" applyAlignment="1">
      <alignment horizontal="left"/>
    </xf>
    <xf numFmtId="0" fontId="0" fillId="6" borderId="22" xfId="0" applyFill="1" applyBorder="1" applyAlignment="1">
      <alignment horizontal="center"/>
    </xf>
    <xf numFmtId="44" fontId="0" fillId="0" borderId="22" xfId="1" applyFont="1" applyBorder="1"/>
    <xf numFmtId="43" fontId="0" fillId="0" borderId="22" xfId="2" applyFont="1" applyFill="1" applyBorder="1"/>
    <xf numFmtId="44" fontId="0" fillId="0" borderId="22" xfId="1" applyFont="1" applyFill="1" applyBorder="1"/>
    <xf numFmtId="43" fontId="32" fillId="2" borderId="0" xfId="0" applyNumberFormat="1" applyFont="1" applyFill="1"/>
    <xf numFmtId="44" fontId="35" fillId="2" borderId="0" xfId="1" applyFont="1" applyFill="1"/>
    <xf numFmtId="0" fontId="0" fillId="2" borderId="22" xfId="0" applyFill="1" applyBorder="1" applyAlignment="1">
      <alignment horizontal="center"/>
    </xf>
    <xf numFmtId="43" fontId="3" fillId="11" borderId="0" xfId="0" applyNumberFormat="1" applyFont="1" applyFill="1"/>
    <xf numFmtId="44" fontId="0" fillId="0" borderId="18" xfId="1" applyFont="1" applyBorder="1"/>
    <xf numFmtId="44" fontId="0" fillId="0" borderId="22" xfId="0" applyNumberFormat="1" applyBorder="1"/>
    <xf numFmtId="164" fontId="0" fillId="2" borderId="22" xfId="0" applyNumberFormat="1" applyFill="1" applyBorder="1" applyAlignment="1">
      <alignment horizontal="center"/>
    </xf>
    <xf numFmtId="164" fontId="0" fillId="2" borderId="22" xfId="0" applyNumberFormat="1" applyFill="1" applyBorder="1"/>
    <xf numFmtId="43" fontId="4" fillId="5" borderId="0" xfId="2" applyFont="1" applyFill="1" applyAlignment="1">
      <alignment horizontal="center"/>
    </xf>
    <xf numFmtId="164" fontId="0" fillId="0" borderId="22" xfId="0" applyNumberFormat="1" applyBorder="1"/>
    <xf numFmtId="164" fontId="0" fillId="0" borderId="22" xfId="2" applyNumberFormat="1" applyFont="1" applyBorder="1"/>
    <xf numFmtId="43" fontId="24" fillId="22" borderId="0" xfId="0" applyNumberFormat="1" applyFont="1" applyFill="1"/>
    <xf numFmtId="0" fontId="13" fillId="12" borderId="0" xfId="0" applyFont="1" applyFill="1"/>
    <xf numFmtId="164" fontId="0" fillId="0" borderId="0" xfId="2" applyNumberFormat="1" applyFont="1" applyFill="1" applyBorder="1"/>
    <xf numFmtId="0" fontId="28" fillId="0" borderId="21" xfId="0" applyFont="1" applyBorder="1"/>
    <xf numFmtId="164" fontId="0" fillId="0" borderId="23" xfId="2" applyNumberFormat="1" applyFont="1" applyBorder="1"/>
    <xf numFmtId="165" fontId="0" fillId="0" borderId="23" xfId="1" applyNumberFormat="1" applyFont="1" applyBorder="1"/>
    <xf numFmtId="1" fontId="0" fillId="8" borderId="0" xfId="0" applyNumberFormat="1" applyFill="1" applyAlignment="1">
      <alignment horizontal="center"/>
    </xf>
    <xf numFmtId="0" fontId="0" fillId="8" borderId="22" xfId="0" applyFill="1" applyBorder="1" applyAlignment="1">
      <alignment horizontal="center"/>
    </xf>
    <xf numFmtId="165" fontId="0" fillId="8" borderId="0" xfId="1" applyNumberFormat="1" applyFont="1" applyFill="1" applyBorder="1"/>
    <xf numFmtId="164" fontId="0" fillId="0" borderId="22" xfId="2" applyNumberFormat="1" applyFont="1" applyFill="1" applyBorder="1"/>
    <xf numFmtId="1" fontId="0" fillId="8" borderId="22" xfId="0" applyNumberFormat="1" applyFill="1" applyBorder="1" applyAlignment="1">
      <alignment horizontal="center"/>
    </xf>
    <xf numFmtId="44" fontId="35" fillId="2" borderId="0" xfId="1" applyFont="1" applyFill="1" applyBorder="1"/>
    <xf numFmtId="164" fontId="3" fillId="11" borderId="0" xfId="2" applyNumberFormat="1" applyFont="1" applyFill="1" applyBorder="1"/>
    <xf numFmtId="164" fontId="3" fillId="0" borderId="0" xfId="2" applyNumberFormat="1" applyFont="1" applyBorder="1"/>
    <xf numFmtId="164" fontId="0" fillId="8" borderId="0" xfId="2" applyNumberFormat="1" applyFont="1" applyFill="1" applyBorder="1"/>
    <xf numFmtId="165" fontId="26" fillId="0" borderId="26" xfId="1" applyNumberFormat="1" applyFont="1" applyBorder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31" fillId="3" borderId="1" xfId="0" applyFont="1" applyFill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22" xfId="0" applyFont="1" applyBorder="1"/>
    <xf numFmtId="0" fontId="9" fillId="0" borderId="20" xfId="0" applyFont="1" applyBorder="1"/>
    <xf numFmtId="0" fontId="16" fillId="8" borderId="23" xfId="0" applyFont="1" applyFill="1" applyBorder="1" applyAlignment="1">
      <alignment horizontal="center"/>
    </xf>
    <xf numFmtId="0" fontId="13" fillId="12" borderId="21" xfId="0" applyFont="1" applyFill="1" applyBorder="1" applyAlignment="1">
      <alignment horizontal="center"/>
    </xf>
    <xf numFmtId="164" fontId="0" fillId="0" borderId="10" xfId="2" applyNumberFormat="1" applyFont="1" applyBorder="1" applyAlignment="1">
      <alignment horizontal="center"/>
    </xf>
    <xf numFmtId="164" fontId="0" fillId="0" borderId="12" xfId="2" applyNumberFormat="1" applyFont="1" applyBorder="1" applyAlignment="1">
      <alignment horizontal="center"/>
    </xf>
    <xf numFmtId="164" fontId="0" fillId="0" borderId="26" xfId="2" applyNumberFormat="1" applyFont="1" applyBorder="1" applyAlignment="1"/>
    <xf numFmtId="164" fontId="18" fillId="14" borderId="26" xfId="2" applyNumberFormat="1" applyFont="1" applyFill="1" applyBorder="1" applyAlignment="1"/>
    <xf numFmtId="164" fontId="31" fillId="0" borderId="26" xfId="2" applyNumberFormat="1" applyFont="1" applyBorder="1" applyAlignment="1"/>
    <xf numFmtId="43" fontId="3" fillId="0" borderId="26" xfId="0" applyNumberFormat="1" applyFont="1" applyBorder="1"/>
    <xf numFmtId="43" fontId="4" fillId="14" borderId="26" xfId="0" applyNumberFormat="1" applyFont="1" applyFill="1" applyBorder="1"/>
    <xf numFmtId="164" fontId="31" fillId="0" borderId="26" xfId="0" applyNumberFormat="1" applyFont="1" applyBorder="1"/>
    <xf numFmtId="165" fontId="34" fillId="17" borderId="0" xfId="1" applyNumberFormat="1" applyFont="1" applyFill="1"/>
    <xf numFmtId="165" fontId="16" fillId="0" borderId="0" xfId="1" applyNumberFormat="1" applyFont="1"/>
    <xf numFmtId="165" fontId="34" fillId="17" borderId="0" xfId="0" applyNumberFormat="1" applyFont="1" applyFill="1"/>
    <xf numFmtId="0" fontId="3" fillId="4" borderId="0" xfId="0" applyFont="1" applyFill="1" applyAlignment="1">
      <alignment horizontal="center"/>
    </xf>
    <xf numFmtId="164" fontId="18" fillId="14" borderId="26" xfId="2" applyNumberFormat="1" applyFont="1" applyFill="1" applyBorder="1" applyAlignment="1">
      <alignment horizontal="center"/>
    </xf>
    <xf numFmtId="164" fontId="0" fillId="0" borderId="26" xfId="2" applyNumberFormat="1" applyFont="1" applyBorder="1" applyAlignment="1">
      <alignment horizontal="center"/>
    </xf>
    <xf numFmtId="43" fontId="0" fillId="0" borderId="26" xfId="2" applyFont="1" applyBorder="1" applyAlignment="1">
      <alignment horizontal="center"/>
    </xf>
    <xf numFmtId="43" fontId="31" fillId="0" borderId="26" xfId="2" applyFont="1" applyBorder="1" applyAlignment="1">
      <alignment horizontal="center"/>
    </xf>
    <xf numFmtId="0" fontId="19" fillId="10" borderId="10" xfId="0" applyFont="1" applyFill="1" applyBorder="1" applyAlignment="1">
      <alignment horizontal="center"/>
    </xf>
    <xf numFmtId="43" fontId="0" fillId="2" borderId="0" xfId="2" applyFont="1" applyFill="1" applyBorder="1"/>
    <xf numFmtId="0" fontId="16" fillId="11" borderId="0" xfId="0" applyFont="1" applyFill="1" applyAlignment="1">
      <alignment horizontal="center"/>
    </xf>
    <xf numFmtId="1" fontId="16" fillId="8" borderId="33" xfId="0" applyNumberFormat="1" applyFont="1" applyFill="1" applyBorder="1" applyAlignment="1">
      <alignment horizontal="center"/>
    </xf>
    <xf numFmtId="0" fontId="9" fillId="0" borderId="24" xfId="0" applyFont="1" applyBorder="1"/>
    <xf numFmtId="0" fontId="14" fillId="11" borderId="17" xfId="0" applyFont="1" applyFill="1" applyBorder="1" applyAlignment="1">
      <alignment wrapText="1"/>
    </xf>
    <xf numFmtId="0" fontId="0" fillId="11" borderId="18" xfId="0" applyFill="1" applyBorder="1"/>
    <xf numFmtId="0" fontId="19" fillId="11" borderId="17" xfId="0" applyFont="1" applyFill="1" applyBorder="1" applyAlignment="1">
      <alignment horizontal="center"/>
    </xf>
    <xf numFmtId="0" fontId="30" fillId="11" borderId="18" xfId="0" applyFont="1" applyFill="1" applyBorder="1" applyAlignment="1">
      <alignment horizontal="center"/>
    </xf>
    <xf numFmtId="0" fontId="16" fillId="11" borderId="17" xfId="0" applyFont="1" applyFill="1" applyBorder="1"/>
    <xf numFmtId="0" fontId="19" fillId="3" borderId="35" xfId="0" applyFont="1" applyFill="1" applyBorder="1" applyAlignment="1">
      <alignment horizontal="center"/>
    </xf>
    <xf numFmtId="0" fontId="16" fillId="11" borderId="18" xfId="0" applyFont="1" applyFill="1" applyBorder="1"/>
    <xf numFmtId="0" fontId="16" fillId="11" borderId="17" xfId="0" applyFont="1" applyFill="1" applyBorder="1" applyAlignment="1">
      <alignment horizontal="left" wrapText="1"/>
    </xf>
    <xf numFmtId="0" fontId="0" fillId="11" borderId="19" xfId="0" applyFill="1" applyBorder="1"/>
    <xf numFmtId="0" fontId="0" fillId="11" borderId="22" xfId="0" applyFill="1" applyBorder="1"/>
    <xf numFmtId="0" fontId="16" fillId="11" borderId="22" xfId="0" applyFont="1" applyFill="1" applyBorder="1"/>
    <xf numFmtId="0" fontId="16" fillId="11" borderId="20" xfId="0" applyFont="1" applyFill="1" applyBorder="1"/>
    <xf numFmtId="0" fontId="27" fillId="5" borderId="29" xfId="0" applyFont="1" applyFill="1" applyBorder="1" applyAlignment="1">
      <alignment horizontal="center"/>
    </xf>
    <xf numFmtId="0" fontId="27" fillId="5" borderId="36" xfId="0" applyFont="1" applyFill="1" applyBorder="1" applyAlignment="1">
      <alignment horizontal="center"/>
    </xf>
    <xf numFmtId="0" fontId="32" fillId="3" borderId="34" xfId="0" applyFont="1" applyFill="1" applyBorder="1"/>
    <xf numFmtId="0" fontId="32" fillId="3" borderId="37" xfId="0" applyFont="1" applyFill="1" applyBorder="1"/>
    <xf numFmtId="18" fontId="36" fillId="3" borderId="34" xfId="0" applyNumberFormat="1" applyFont="1" applyFill="1" applyBorder="1" applyAlignment="1">
      <alignment horizontal="right"/>
    </xf>
    <xf numFmtId="1" fontId="17" fillId="14" borderId="50" xfId="0" applyNumberFormat="1" applyFont="1" applyFill="1" applyBorder="1" applyAlignment="1">
      <alignment horizontal="center"/>
    </xf>
    <xf numFmtId="0" fontId="24" fillId="5" borderId="37" xfId="0" applyFont="1" applyFill="1" applyBorder="1" applyAlignment="1">
      <alignment horizontal="left"/>
    </xf>
    <xf numFmtId="0" fontId="16" fillId="21" borderId="26" xfId="0" applyFont="1" applyFill="1" applyBorder="1" applyAlignment="1">
      <alignment horizontal="center"/>
    </xf>
    <xf numFmtId="18" fontId="16" fillId="21" borderId="26" xfId="0" applyNumberFormat="1" applyFont="1" applyFill="1" applyBorder="1" applyAlignment="1">
      <alignment horizontal="center"/>
    </xf>
    <xf numFmtId="0" fontId="16" fillId="2" borderId="43" xfId="0" applyFont="1" applyFill="1" applyBorder="1"/>
    <xf numFmtId="15" fontId="18" fillId="5" borderId="0" xfId="0" applyNumberFormat="1" applyFont="1" applyFill="1"/>
    <xf numFmtId="164" fontId="37" fillId="14" borderId="0" xfId="0" applyNumberFormat="1" applyFont="1" applyFill="1"/>
    <xf numFmtId="164" fontId="19" fillId="0" borderId="0" xfId="0" applyNumberFormat="1" applyFont="1"/>
    <xf numFmtId="0" fontId="27" fillId="5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8" fillId="0" borderId="0" xfId="0" applyFont="1"/>
    <xf numFmtId="165" fontId="28" fillId="0" borderId="0" xfId="1" applyNumberFormat="1" applyFont="1" applyAlignment="1"/>
    <xf numFmtId="0" fontId="27" fillId="5" borderId="0" xfId="0" applyFont="1" applyFill="1" applyAlignment="1">
      <alignment horizontal="center"/>
    </xf>
    <xf numFmtId="0" fontId="16" fillId="0" borderId="0" xfId="0" applyFont="1" applyAlignment="1">
      <alignment horizontal="center" wrapText="1"/>
    </xf>
    <xf numFmtId="0" fontId="27" fillId="5" borderId="0" xfId="0" applyFont="1" applyFill="1" applyAlignment="1">
      <alignment horizontal="center" wrapText="1"/>
    </xf>
    <xf numFmtId="0" fontId="19" fillId="0" borderId="26" xfId="0" applyFont="1" applyBorder="1" applyAlignment="1">
      <alignment horizontal="center"/>
    </xf>
    <xf numFmtId="0" fontId="30" fillId="0" borderId="0" xfId="0" applyFont="1" applyAlignment="1">
      <alignment wrapText="1"/>
    </xf>
    <xf numFmtId="165" fontId="19" fillId="0" borderId="0" xfId="1" applyNumberFormat="1" applyFont="1"/>
    <xf numFmtId="0" fontId="19" fillId="8" borderId="26" xfId="0" applyFont="1" applyFill="1" applyBorder="1" applyAlignment="1">
      <alignment horizontal="center"/>
    </xf>
    <xf numFmtId="0" fontId="21" fillId="0" borderId="0" xfId="0" applyFont="1"/>
    <xf numFmtId="0" fontId="19" fillId="23" borderId="0" xfId="0" applyFont="1" applyFill="1" applyAlignment="1">
      <alignment horizontal="center"/>
    </xf>
    <xf numFmtId="0" fontId="24" fillId="5" borderId="0" xfId="0" applyFont="1" applyFill="1" applyAlignment="1">
      <alignment horizontal="center" vertical="center" wrapText="1"/>
    </xf>
    <xf numFmtId="165" fontId="13" fillId="0" borderId="0" xfId="1" applyNumberFormat="1" applyFont="1"/>
    <xf numFmtId="0" fontId="13" fillId="0" borderId="26" xfId="0" applyFont="1" applyBorder="1" applyAlignment="1">
      <alignment horizontal="center"/>
    </xf>
    <xf numFmtId="0" fontId="13" fillId="8" borderId="26" xfId="0" applyFont="1" applyFill="1" applyBorder="1" applyAlignment="1">
      <alignment horizontal="center"/>
    </xf>
    <xf numFmtId="165" fontId="13" fillId="18" borderId="0" xfId="1" applyNumberFormat="1" applyFont="1" applyFill="1"/>
    <xf numFmtId="0" fontId="19" fillId="0" borderId="0" xfId="0" applyFont="1" applyAlignment="1">
      <alignment horizontal="center"/>
    </xf>
    <xf numFmtId="164" fontId="27" fillId="5" borderId="0" xfId="2" applyNumberFormat="1" applyFont="1" applyFill="1" applyAlignment="1">
      <alignment horizontal="center"/>
    </xf>
    <xf numFmtId="164" fontId="19" fillId="4" borderId="0" xfId="2" applyNumberFormat="1" applyFont="1" applyFill="1"/>
    <xf numFmtId="164" fontId="27" fillId="5" borderId="0" xfId="2" applyNumberFormat="1" applyFont="1" applyFill="1" applyAlignment="1">
      <alignment horizontal="center" vertical="center" wrapText="1"/>
    </xf>
    <xf numFmtId="164" fontId="19" fillId="0" borderId="0" xfId="2" applyNumberFormat="1" applyFont="1"/>
    <xf numFmtId="164" fontId="19" fillId="0" borderId="26" xfId="2" applyNumberFormat="1" applyFont="1" applyBorder="1" applyAlignment="1">
      <alignment horizontal="center"/>
    </xf>
    <xf numFmtId="164" fontId="19" fillId="8" borderId="26" xfId="2" applyNumberFormat="1" applyFont="1" applyFill="1" applyBorder="1" applyAlignment="1">
      <alignment horizontal="center"/>
    </xf>
    <xf numFmtId="164" fontId="19" fillId="0" borderId="0" xfId="2" applyNumberFormat="1" applyFont="1" applyAlignment="1">
      <alignment horizontal="center"/>
    </xf>
    <xf numFmtId="165" fontId="19" fillId="4" borderId="0" xfId="1" applyNumberFormat="1" applyFont="1" applyFill="1"/>
    <xf numFmtId="164" fontId="34" fillId="5" borderId="0" xfId="2" applyNumberFormat="1" applyFont="1" applyFill="1" applyAlignment="1">
      <alignment horizontal="center"/>
    </xf>
    <xf numFmtId="167" fontId="28" fillId="0" borderId="0" xfId="1" applyNumberFormat="1" applyFont="1"/>
    <xf numFmtId="0" fontId="13" fillId="0" borderId="0" xfId="0" applyFont="1" applyAlignment="1">
      <alignment horizontal="center"/>
    </xf>
    <xf numFmtId="165" fontId="19" fillId="18" borderId="0" xfId="1" applyNumberFormat="1" applyFont="1" applyFill="1"/>
    <xf numFmtId="164" fontId="19" fillId="18" borderId="0" xfId="2" applyNumberFormat="1" applyFont="1" applyFill="1"/>
    <xf numFmtId="165" fontId="28" fillId="0" borderId="0" xfId="0" applyNumberFormat="1" applyFont="1"/>
    <xf numFmtId="0" fontId="14" fillId="0" borderId="0" xfId="0" applyFont="1"/>
    <xf numFmtId="165" fontId="14" fillId="0" borderId="0" xfId="0" applyNumberFormat="1" applyFont="1"/>
    <xf numFmtId="0" fontId="39" fillId="0" borderId="0" xfId="0" applyFont="1"/>
    <xf numFmtId="165" fontId="40" fillId="14" borderId="0" xfId="0" applyNumberFormat="1" applyFont="1" applyFill="1"/>
    <xf numFmtId="0" fontId="41" fillId="5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44" fontId="30" fillId="0" borderId="0" xfId="1" applyFont="1"/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44" fillId="4" borderId="12" xfId="0" applyFont="1" applyFill="1" applyBorder="1" applyAlignment="1">
      <alignment horizontal="center"/>
    </xf>
    <xf numFmtId="0" fontId="38" fillId="0" borderId="0" xfId="0" applyFont="1" applyAlignment="1">
      <alignment horizontal="right"/>
    </xf>
    <xf numFmtId="167" fontId="37" fillId="13" borderId="0" xfId="0" applyNumberFormat="1" applyFont="1" applyFill="1" applyAlignment="1">
      <alignment horizontal="center"/>
    </xf>
    <xf numFmtId="165" fontId="37" fillId="13" borderId="0" xfId="0" applyNumberFormat="1" applyFont="1" applyFill="1" applyAlignment="1">
      <alignment horizontal="center"/>
    </xf>
    <xf numFmtId="0" fontId="37" fillId="5" borderId="0" xfId="0" applyFont="1" applyFill="1" applyAlignment="1">
      <alignment horizontal="center" wrapText="1"/>
    </xf>
    <xf numFmtId="0" fontId="45" fillId="0" borderId="0" xfId="0" applyFont="1"/>
    <xf numFmtId="0" fontId="14" fillId="0" borderId="0" xfId="0" applyFont="1" applyAlignment="1">
      <alignment horizontal="center"/>
    </xf>
    <xf numFmtId="0" fontId="14" fillId="0" borderId="23" xfId="0" applyFont="1" applyBorder="1"/>
    <xf numFmtId="0" fontId="14" fillId="0" borderId="13" xfId="0" applyFont="1" applyBorder="1"/>
    <xf numFmtId="0" fontId="14" fillId="0" borderId="11" xfId="0" applyFont="1" applyBorder="1"/>
    <xf numFmtId="0" fontId="14" fillId="0" borderId="12" xfId="0" applyFont="1" applyBorder="1"/>
    <xf numFmtId="0" fontId="14" fillId="0" borderId="10" xfId="0" applyFont="1" applyBorder="1"/>
    <xf numFmtId="0" fontId="14" fillId="0" borderId="2" xfId="0" applyFont="1" applyBorder="1"/>
    <xf numFmtId="0" fontId="14" fillId="11" borderId="0" xfId="0" applyFont="1" applyFill="1"/>
    <xf numFmtId="0" fontId="3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vertical="center" textRotation="255"/>
    </xf>
    <xf numFmtId="0" fontId="0" fillId="0" borderId="0" xfId="0" applyAlignment="1">
      <alignment horizontal="center" vertical="center"/>
    </xf>
    <xf numFmtId="166" fontId="0" fillId="0" borderId="0" xfId="2" applyNumberFormat="1" applyFont="1" applyAlignment="1">
      <alignment horizontal="center" vertical="center"/>
    </xf>
    <xf numFmtId="43" fontId="34" fillId="14" borderId="0" xfId="2" applyFont="1" applyFill="1"/>
    <xf numFmtId="44" fontId="34" fillId="14" borderId="0" xfId="0" applyNumberFormat="1" applyFont="1" applyFill="1"/>
    <xf numFmtId="0" fontId="0" fillId="18" borderId="0" xfId="0" applyFill="1"/>
    <xf numFmtId="44" fontId="0" fillId="18" borderId="0" xfId="1" applyFont="1" applyFill="1"/>
    <xf numFmtId="43" fontId="0" fillId="18" borderId="0" xfId="2" applyFont="1" applyFill="1"/>
    <xf numFmtId="44" fontId="0" fillId="18" borderId="0" xfId="0" applyNumberFormat="1" applyFill="1"/>
    <xf numFmtId="0" fontId="14" fillId="0" borderId="1" xfId="0" applyFont="1" applyBorder="1"/>
    <xf numFmtId="0" fontId="14" fillId="0" borderId="3" xfId="0" applyFont="1" applyBorder="1"/>
    <xf numFmtId="0" fontId="14" fillId="5" borderId="0" xfId="0" applyFont="1" applyFill="1"/>
    <xf numFmtId="0" fontId="0" fillId="5" borderId="0" xfId="0" applyFill="1"/>
    <xf numFmtId="0" fontId="17" fillId="5" borderId="0" xfId="0" applyFont="1" applyFill="1"/>
    <xf numFmtId="0" fontId="0" fillId="9" borderId="0" xfId="0" applyFill="1"/>
    <xf numFmtId="0" fontId="14" fillId="3" borderId="0" xfId="0" applyFont="1" applyFill="1"/>
    <xf numFmtId="0" fontId="3" fillId="2" borderId="0" xfId="0" applyFont="1" applyFill="1"/>
    <xf numFmtId="0" fontId="19" fillId="3" borderId="10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9" fillId="3" borderId="12" xfId="0" applyFont="1" applyFill="1" applyBorder="1" applyAlignment="1">
      <alignment horizontal="center"/>
    </xf>
    <xf numFmtId="0" fontId="35" fillId="0" borderId="37" xfId="0" applyFont="1" applyBorder="1"/>
    <xf numFmtId="0" fontId="19" fillId="3" borderId="1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24" xfId="0" applyFont="1" applyFill="1" applyBorder="1" applyAlignment="1">
      <alignment horizontal="center"/>
    </xf>
    <xf numFmtId="18" fontId="36" fillId="3" borderId="43" xfId="0" applyNumberFormat="1" applyFont="1" applyFill="1" applyBorder="1" applyAlignment="1">
      <alignment horizontal="right"/>
    </xf>
    <xf numFmtId="0" fontId="19" fillId="3" borderId="19" xfId="0" applyFont="1" applyFill="1" applyBorder="1" applyAlignment="1">
      <alignment horizontal="right"/>
    </xf>
    <xf numFmtId="0" fontId="0" fillId="0" borderId="4" xfId="0" applyBorder="1" applyAlignment="1">
      <alignment horizontal="left"/>
    </xf>
    <xf numFmtId="0" fontId="3" fillId="4" borderId="26" xfId="0" applyFont="1" applyFill="1" applyBorder="1"/>
    <xf numFmtId="0" fontId="0" fillId="0" borderId="0" xfId="0" applyAlignment="1">
      <alignment horizontal="left"/>
    </xf>
    <xf numFmtId="44" fontId="3" fillId="0" borderId="0" xfId="0" applyNumberFormat="1" applyFont="1"/>
    <xf numFmtId="18" fontId="0" fillId="8" borderId="12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8" fontId="0" fillId="0" borderId="0" xfId="0" applyNumberFormat="1" applyAlignment="1">
      <alignment horizontal="center" vertical="center"/>
    </xf>
    <xf numFmtId="0" fontId="31" fillId="0" borderId="0" xfId="0" applyFont="1"/>
    <xf numFmtId="0" fontId="3" fillId="0" borderId="0" xfId="0" applyFont="1" applyAlignment="1">
      <alignment wrapText="1"/>
    </xf>
    <xf numFmtId="0" fontId="0" fillId="0" borderId="11" xfId="0" applyBorder="1"/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/>
    </xf>
    <xf numFmtId="0" fontId="0" fillId="4" borderId="0" xfId="0" applyFill="1"/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0" borderId="11" xfId="0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7" xfId="0" applyFill="1" applyBorder="1"/>
    <xf numFmtId="0" fontId="0" fillId="4" borderId="7" xfId="0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/>
    </xf>
    <xf numFmtId="44" fontId="0" fillId="0" borderId="0" xfId="1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8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11" xfId="0" applyFill="1" applyBorder="1" applyAlignment="1">
      <alignment horizontal="center"/>
    </xf>
    <xf numFmtId="0" fontId="31" fillId="5" borderId="0" xfId="0" applyFont="1" applyFill="1"/>
    <xf numFmtId="0" fontId="0" fillId="5" borderId="7" xfId="0" applyFill="1" applyBorder="1"/>
    <xf numFmtId="0" fontId="0" fillId="5" borderId="11" xfId="0" applyFill="1" applyBorder="1"/>
    <xf numFmtId="0" fontId="3" fillId="21" borderId="0" xfId="0" applyFont="1" applyFill="1" applyAlignment="1">
      <alignment horizontal="center" vertical="center"/>
    </xf>
    <xf numFmtId="44" fontId="3" fillId="21" borderId="0" xfId="0" applyNumberFormat="1" applyFont="1" applyFill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4" borderId="11" xfId="0" applyFill="1" applyBorder="1" applyAlignment="1">
      <alignment horizontal="left"/>
    </xf>
    <xf numFmtId="0" fontId="0" fillId="6" borderId="0" xfId="0" applyFill="1"/>
    <xf numFmtId="44" fontId="0" fillId="0" borderId="0" xfId="1" applyFont="1" applyAlignment="1">
      <alignment vertical="center"/>
    </xf>
    <xf numFmtId="44" fontId="3" fillId="8" borderId="0" xfId="1" applyFont="1" applyFill="1" applyAlignment="1">
      <alignment vertical="center"/>
    </xf>
    <xf numFmtId="44" fontId="3" fillId="8" borderId="0" xfId="1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" fontId="0" fillId="0" borderId="0" xfId="0" applyNumberFormat="1"/>
    <xf numFmtId="165" fontId="3" fillId="21" borderId="0" xfId="1" applyNumberFormat="1" applyFont="1" applyFill="1" applyAlignment="1">
      <alignment horizontal="center" vertical="center"/>
    </xf>
    <xf numFmtId="44" fontId="4" fillId="12" borderId="0" xfId="1" applyFont="1" applyFill="1" applyAlignment="1">
      <alignment vertical="center"/>
    </xf>
    <xf numFmtId="164" fontId="18" fillId="5" borderId="0" xfId="2" applyNumberFormat="1" applyFont="1" applyFill="1"/>
    <xf numFmtId="0" fontId="3" fillId="25" borderId="0" xfId="0" applyFont="1" applyFill="1"/>
    <xf numFmtId="0" fontId="0" fillId="25" borderId="0" xfId="0" applyFill="1" applyAlignment="1">
      <alignment horizontal="center" vertical="center"/>
    </xf>
    <xf numFmtId="44" fontId="0" fillId="25" borderId="0" xfId="1" applyFont="1" applyFill="1" applyAlignment="1">
      <alignment horizontal="center" vertical="center"/>
    </xf>
    <xf numFmtId="44" fontId="0" fillId="25" borderId="0" xfId="1" applyFont="1" applyFill="1"/>
    <xf numFmtId="0" fontId="0" fillId="25" borderId="0" xfId="0" applyFill="1" applyAlignment="1">
      <alignment horizontal="center"/>
    </xf>
    <xf numFmtId="18" fontId="0" fillId="8" borderId="10" xfId="0" applyNumberFormat="1" applyFill="1" applyBorder="1" applyAlignment="1">
      <alignment horizontal="center"/>
    </xf>
    <xf numFmtId="0" fontId="0" fillId="2" borderId="0" xfId="0" applyFill="1"/>
    <xf numFmtId="0" fontId="3" fillId="5" borderId="0" xfId="0" applyFont="1" applyFill="1"/>
    <xf numFmtId="0" fontId="3" fillId="5" borderId="0" xfId="0" applyFont="1" applyFill="1" applyAlignment="1">
      <alignment wrapText="1"/>
    </xf>
    <xf numFmtId="0" fontId="10" fillId="3" borderId="0" xfId="0" applyFont="1" applyFill="1"/>
    <xf numFmtId="0" fontId="4" fillId="24" borderId="11" xfId="0" applyFont="1" applyFill="1" applyBorder="1" applyAlignment="1">
      <alignment horizontal="center"/>
    </xf>
    <xf numFmtId="0" fontId="4" fillId="0" borderId="0" xfId="0" applyFont="1"/>
    <xf numFmtId="44" fontId="31" fillId="0" borderId="0" xfId="0" applyNumberFormat="1" applyFont="1"/>
    <xf numFmtId="44" fontId="3" fillId="0" borderId="0" xfId="1" applyFont="1" applyAlignment="1">
      <alignment horizontal="center" vertical="center"/>
    </xf>
    <xf numFmtId="44" fontId="4" fillId="24" borderId="0" xfId="1" applyFont="1" applyFill="1" applyAlignment="1">
      <alignment vertical="center"/>
    </xf>
    <xf numFmtId="164" fontId="4" fillId="24" borderId="0" xfId="0" applyNumberFormat="1" applyFont="1" applyFill="1"/>
    <xf numFmtId="16" fontId="0" fillId="5" borderId="0" xfId="0" applyNumberFormat="1" applyFill="1"/>
    <xf numFmtId="18" fontId="0" fillId="0" borderId="0" xfId="0" applyNumberFormat="1" applyAlignment="1">
      <alignment horizontal="center"/>
    </xf>
    <xf numFmtId="44" fontId="4" fillId="5" borderId="0" xfId="0" applyNumberFormat="1" applyFont="1" applyFill="1" applyAlignment="1">
      <alignment horizontal="center"/>
    </xf>
    <xf numFmtId="0" fontId="0" fillId="6" borderId="2" xfId="0" applyFill="1" applyBorder="1"/>
    <xf numFmtId="0" fontId="16" fillId="0" borderId="14" xfId="0" applyFont="1" applyBorder="1"/>
    <xf numFmtId="0" fontId="16" fillId="0" borderId="23" xfId="0" applyFont="1" applyBorder="1"/>
    <xf numFmtId="0" fontId="16" fillId="0" borderId="13" xfId="0" applyFont="1" applyBorder="1"/>
    <xf numFmtId="0" fontId="16" fillId="0" borderId="11" xfId="0" applyFont="1" applyBorder="1"/>
    <xf numFmtId="0" fontId="16" fillId="0" borderId="12" xfId="0" applyFont="1" applyBorder="1"/>
    <xf numFmtId="0" fontId="16" fillId="0" borderId="10" xfId="0" applyFont="1" applyBorder="1"/>
    <xf numFmtId="0" fontId="16" fillId="0" borderId="2" xfId="0" applyFont="1" applyBorder="1" applyAlignment="1">
      <alignment horizontal="center"/>
    </xf>
    <xf numFmtId="16" fontId="28" fillId="26" borderId="0" xfId="0" applyNumberFormat="1" applyFont="1" applyFill="1"/>
    <xf numFmtId="44" fontId="0" fillId="5" borderId="0" xfId="1" applyFont="1" applyFill="1"/>
    <xf numFmtId="44" fontId="0" fillId="5" borderId="0" xfId="1" applyFont="1" applyFill="1" applyAlignment="1">
      <alignment horizontal="center" vertical="center"/>
    </xf>
    <xf numFmtId="44" fontId="0" fillId="0" borderId="0" xfId="1" applyFont="1" applyAlignment="1">
      <alignment horizontal="center"/>
    </xf>
    <xf numFmtId="165" fontId="0" fillId="0" borderId="0" xfId="2" applyNumberFormat="1" applyFont="1"/>
    <xf numFmtId="167" fontId="0" fillId="0" borderId="0" xfId="1" applyNumberFormat="1" applyFont="1"/>
    <xf numFmtId="0" fontId="13" fillId="10" borderId="8" xfId="0" applyFont="1" applyFill="1" applyBorder="1" applyAlignment="1">
      <alignment horizontal="center" vertical="center" wrapText="1"/>
    </xf>
    <xf numFmtId="167" fontId="36" fillId="0" borderId="1" xfId="1" applyNumberFormat="1" applyFont="1" applyBorder="1"/>
    <xf numFmtId="167" fontId="36" fillId="4" borderId="4" xfId="1" applyNumberFormat="1" applyFont="1" applyFill="1" applyBorder="1"/>
    <xf numFmtId="167" fontId="36" fillId="0" borderId="6" xfId="1" applyNumberFormat="1" applyFont="1" applyBorder="1"/>
    <xf numFmtId="0" fontId="36" fillId="0" borderId="2" xfId="0" applyFont="1" applyBorder="1" applyAlignment="1">
      <alignment horizontal="center"/>
    </xf>
    <xf numFmtId="0" fontId="36" fillId="4" borderId="0" xfId="0" applyFont="1" applyFill="1" applyAlignment="1">
      <alignment horizontal="center"/>
    </xf>
    <xf numFmtId="0" fontId="36" fillId="0" borderId="7" xfId="0" applyFont="1" applyBorder="1" applyAlignment="1">
      <alignment horizontal="center"/>
    </xf>
    <xf numFmtId="44" fontId="43" fillId="5" borderId="0" xfId="1" applyFont="1" applyFill="1" applyBorder="1"/>
    <xf numFmtId="165" fontId="0" fillId="0" borderId="14" xfId="1" applyNumberFormat="1" applyFont="1" applyBorder="1"/>
    <xf numFmtId="165" fontId="0" fillId="4" borderId="23" xfId="1" applyNumberFormat="1" applyFont="1" applyFill="1" applyBorder="1"/>
    <xf numFmtId="165" fontId="0" fillId="0" borderId="13" xfId="1" applyNumberFormat="1" applyFont="1" applyBorder="1"/>
    <xf numFmtId="0" fontId="13" fillId="10" borderId="7" xfId="0" applyFont="1" applyFill="1" applyBorder="1" applyAlignment="1">
      <alignment horizontal="center" vertical="center" wrapText="1"/>
    </xf>
    <xf numFmtId="164" fontId="3" fillId="0" borderId="2" xfId="2" applyNumberFormat="1" applyFont="1" applyBorder="1" applyAlignment="1">
      <alignment horizontal="center"/>
    </xf>
    <xf numFmtId="164" fontId="3" fillId="4" borderId="0" xfId="2" applyNumberFormat="1" applyFont="1" applyFill="1" applyBorder="1" applyAlignment="1">
      <alignment horizontal="center"/>
    </xf>
    <xf numFmtId="164" fontId="3" fillId="0" borderId="7" xfId="2" applyNumberFormat="1" applyFont="1" applyBorder="1" applyAlignment="1">
      <alignment horizontal="center"/>
    </xf>
    <xf numFmtId="44" fontId="13" fillId="0" borderId="2" xfId="1" applyFont="1" applyBorder="1" applyAlignment="1">
      <alignment horizontal="center"/>
    </xf>
    <xf numFmtId="44" fontId="13" fillId="4" borderId="0" xfId="1" applyFont="1" applyFill="1" applyBorder="1" applyAlignment="1">
      <alignment horizontal="center"/>
    </xf>
    <xf numFmtId="44" fontId="13" fillId="0" borderId="7" xfId="1" applyFont="1" applyBorder="1" applyAlignment="1">
      <alignment horizontal="center"/>
    </xf>
    <xf numFmtId="165" fontId="28" fillId="0" borderId="14" xfId="1" applyNumberFormat="1" applyFont="1" applyBorder="1"/>
    <xf numFmtId="165" fontId="28" fillId="4" borderId="23" xfId="1" applyNumberFormat="1" applyFont="1" applyFill="1" applyBorder="1"/>
    <xf numFmtId="165" fontId="28" fillId="0" borderId="13" xfId="1" applyNumberFormat="1" applyFont="1" applyBorder="1"/>
    <xf numFmtId="164" fontId="13" fillId="18" borderId="1" xfId="2" applyNumberFormat="1" applyFont="1" applyFill="1" applyBorder="1" applyAlignment="1">
      <alignment horizontal="center"/>
    </xf>
    <xf numFmtId="164" fontId="13" fillId="18" borderId="4" xfId="2" applyNumberFormat="1" applyFont="1" applyFill="1" applyBorder="1" applyAlignment="1">
      <alignment horizontal="center"/>
    </xf>
    <xf numFmtId="164" fontId="13" fillId="18" borderId="6" xfId="2" applyNumberFormat="1" applyFont="1" applyFill="1" applyBorder="1" applyAlignment="1">
      <alignment horizontal="center"/>
    </xf>
    <xf numFmtId="0" fontId="24" fillId="13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19" fillId="10" borderId="7" xfId="0" applyFont="1" applyFill="1" applyBorder="1" applyAlignment="1">
      <alignment horizontal="center" vertical="center" wrapText="1"/>
    </xf>
    <xf numFmtId="0" fontId="19" fillId="10" borderId="8" xfId="0" applyFont="1" applyFill="1" applyBorder="1" applyAlignment="1">
      <alignment horizontal="center" vertical="center" wrapText="1"/>
    </xf>
    <xf numFmtId="165" fontId="24" fillId="15" borderId="3" xfId="1" applyNumberFormat="1" applyFont="1" applyFill="1" applyBorder="1"/>
    <xf numFmtId="165" fontId="24" fillId="15" borderId="5" xfId="1" applyNumberFormat="1" applyFont="1" applyFill="1" applyBorder="1"/>
    <xf numFmtId="165" fontId="24" fillId="15" borderId="8" xfId="1" applyNumberFormat="1" applyFont="1" applyFill="1" applyBorder="1"/>
    <xf numFmtId="165" fontId="13" fillId="27" borderId="3" xfId="1" applyNumberFormat="1" applyFont="1" applyFill="1" applyBorder="1"/>
    <xf numFmtId="165" fontId="13" fillId="27" borderId="5" xfId="1" applyNumberFormat="1" applyFont="1" applyFill="1" applyBorder="1"/>
    <xf numFmtId="165" fontId="13" fillId="27" borderId="8" xfId="1" applyNumberFormat="1" applyFont="1" applyFill="1" applyBorder="1"/>
    <xf numFmtId="164" fontId="13" fillId="18" borderId="2" xfId="2" applyNumberFormat="1" applyFont="1" applyFill="1" applyBorder="1" applyAlignment="1">
      <alignment horizontal="center"/>
    </xf>
    <xf numFmtId="164" fontId="13" fillId="18" borderId="0" xfId="2" applyNumberFormat="1" applyFont="1" applyFill="1" applyBorder="1" applyAlignment="1">
      <alignment horizontal="center"/>
    </xf>
    <xf numFmtId="164" fontId="13" fillId="18" borderId="7" xfId="2" applyNumberFormat="1" applyFont="1" applyFill="1" applyBorder="1" applyAlignment="1">
      <alignment horizontal="center"/>
    </xf>
    <xf numFmtId="165" fontId="13" fillId="8" borderId="54" xfId="1" applyNumberFormat="1" applyFont="1" applyFill="1" applyBorder="1" applyAlignment="1">
      <alignment horizontal="center"/>
    </xf>
    <xf numFmtId="165" fontId="13" fillId="8" borderId="55" xfId="1" applyNumberFormat="1" applyFont="1" applyFill="1" applyBorder="1" applyAlignment="1">
      <alignment horizontal="center"/>
    </xf>
    <xf numFmtId="165" fontId="13" fillId="8" borderId="56" xfId="1" applyNumberFormat="1" applyFont="1" applyFill="1" applyBorder="1" applyAlignment="1">
      <alignment horizontal="center"/>
    </xf>
    <xf numFmtId="164" fontId="3" fillId="11" borderId="22" xfId="2" applyNumberFormat="1" applyFont="1" applyFill="1" applyBorder="1"/>
    <xf numFmtId="0" fontId="3" fillId="0" borderId="22" xfId="0" applyFont="1" applyBorder="1"/>
    <xf numFmtId="0" fontId="3" fillId="8" borderId="6" xfId="0" applyFont="1" applyFill="1" applyBorder="1"/>
    <xf numFmtId="0" fontId="3" fillId="0" borderId="18" xfId="0" applyFont="1" applyBorder="1" applyAlignment="1">
      <alignment horizontal="center"/>
    </xf>
    <xf numFmtId="165" fontId="0" fillId="0" borderId="18" xfId="1" applyNumberFormat="1" applyFont="1" applyBorder="1"/>
    <xf numFmtId="165" fontId="3" fillId="0" borderId="18" xfId="0" applyNumberFormat="1" applyFont="1" applyBorder="1"/>
    <xf numFmtId="44" fontId="0" fillId="0" borderId="18" xfId="0" applyNumberFormat="1" applyBorder="1"/>
    <xf numFmtId="0" fontId="3" fillId="8" borderId="2" xfId="0" applyFont="1" applyFill="1" applyBorder="1"/>
    <xf numFmtId="0" fontId="14" fillId="0" borderId="14" xfId="0" applyFont="1" applyBorder="1"/>
    <xf numFmtId="0" fontId="14" fillId="0" borderId="2" xfId="0" applyFont="1" applyBorder="1" applyAlignment="1">
      <alignment horizontal="center"/>
    </xf>
    <xf numFmtId="0" fontId="45" fillId="0" borderId="4" xfId="0" applyFont="1" applyBorder="1"/>
    <xf numFmtId="0" fontId="1" fillId="0" borderId="0" xfId="0" applyFont="1" applyAlignment="1">
      <alignment horizontal="center"/>
    </xf>
    <xf numFmtId="0" fontId="14" fillId="0" borderId="7" xfId="0" applyFont="1" applyBorder="1"/>
    <xf numFmtId="0" fontId="28" fillId="0" borderId="7" xfId="0" applyFont="1" applyBorder="1"/>
    <xf numFmtId="0" fontId="45" fillId="28" borderId="4" xfId="0" applyFont="1" applyFill="1" applyBorder="1"/>
    <xf numFmtId="0" fontId="0" fillId="29" borderId="1" xfId="0" applyFill="1" applyBorder="1"/>
    <xf numFmtId="0" fontId="0" fillId="29" borderId="2" xfId="0" applyFill="1" applyBorder="1"/>
    <xf numFmtId="0" fontId="0" fillId="29" borderId="3" xfId="0" applyFill="1" applyBorder="1"/>
    <xf numFmtId="0" fontId="0" fillId="29" borderId="4" xfId="0" applyFill="1" applyBorder="1"/>
    <xf numFmtId="0" fontId="0" fillId="29" borderId="0" xfId="0" applyFill="1"/>
    <xf numFmtId="0" fontId="0" fillId="29" borderId="5" xfId="0" applyFill="1" applyBorder="1"/>
    <xf numFmtId="0" fontId="0" fillId="29" borderId="6" xfId="0" applyFill="1" applyBorder="1"/>
    <xf numFmtId="0" fontId="0" fillId="29" borderId="7" xfId="0" applyFill="1" applyBorder="1"/>
    <xf numFmtId="0" fontId="0" fillId="29" borderId="8" xfId="0" applyFill="1" applyBorder="1"/>
    <xf numFmtId="0" fontId="0" fillId="6" borderId="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0" borderId="14" xfId="0" applyBorder="1"/>
    <xf numFmtId="0" fontId="0" fillId="0" borderId="23" xfId="0" applyBorder="1" applyAlignment="1">
      <alignment horizontal="center"/>
    </xf>
    <xf numFmtId="0" fontId="0" fillId="0" borderId="13" xfId="0" applyBorder="1"/>
    <xf numFmtId="0" fontId="0" fillId="0" borderId="5" xfId="0" applyBorder="1" applyAlignment="1">
      <alignment horizontal="center"/>
    </xf>
    <xf numFmtId="0" fontId="13" fillId="4" borderId="23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4" borderId="23" xfId="0" applyFont="1" applyFill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34" fillId="5" borderId="0" xfId="0" applyFont="1" applyFill="1" applyAlignment="1">
      <alignment horizontal="center"/>
    </xf>
    <xf numFmtId="0" fontId="0" fillId="0" borderId="12" xfId="0" applyBorder="1"/>
    <xf numFmtId="0" fontId="16" fillId="11" borderId="0" xfId="0" applyFont="1" applyFill="1" applyAlignment="1">
      <alignment horizontal="left"/>
    </xf>
    <xf numFmtId="0" fontId="19" fillId="3" borderId="38" xfId="0" applyFont="1" applyFill="1" applyBorder="1" applyAlignment="1">
      <alignment horizontal="center"/>
    </xf>
    <xf numFmtId="0" fontId="30" fillId="3" borderId="12" xfId="0" applyFont="1" applyFill="1" applyBorder="1" applyAlignment="1">
      <alignment horizontal="left"/>
    </xf>
    <xf numFmtId="0" fontId="30" fillId="3" borderId="1" xfId="0" applyFont="1" applyFill="1" applyBorder="1" applyAlignment="1">
      <alignment horizontal="left"/>
    </xf>
    <xf numFmtId="0" fontId="30" fillId="3" borderId="4" xfId="0" applyFont="1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8" fontId="0" fillId="0" borderId="11" xfId="0" applyNumberFormat="1" applyBorder="1" applyAlignment="1">
      <alignment horizontal="center"/>
    </xf>
    <xf numFmtId="18" fontId="0" fillId="0" borderId="1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/>
    </xf>
    <xf numFmtId="0" fontId="8" fillId="9" borderId="8" xfId="0" applyFont="1" applyFill="1" applyBorder="1" applyAlignment="1">
      <alignment horizontal="center"/>
    </xf>
    <xf numFmtId="0" fontId="0" fillId="21" borderId="11" xfId="0" applyFill="1" applyBorder="1" applyAlignment="1">
      <alignment horizontal="center"/>
    </xf>
    <xf numFmtId="0" fontId="0" fillId="21" borderId="12" xfId="0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18" fontId="4" fillId="24" borderId="7" xfId="0" applyNumberFormat="1" applyFont="1" applyFill="1" applyBorder="1" applyAlignment="1">
      <alignment horizontal="center"/>
    </xf>
    <xf numFmtId="0" fontId="4" fillId="24" borderId="8" xfId="0" applyFont="1" applyFill="1" applyBorder="1" applyAlignment="1">
      <alignment horizontal="center"/>
    </xf>
    <xf numFmtId="18" fontId="0" fillId="0" borderId="2" xfId="0" applyNumberFormat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3" fillId="12" borderId="0" xfId="0" applyFont="1" applyFill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15" fontId="3" fillId="0" borderId="1" xfId="0" applyNumberFormat="1" applyFont="1" applyBorder="1" applyAlignment="1">
      <alignment horizontal="center"/>
    </xf>
    <xf numFmtId="15" fontId="3" fillId="0" borderId="2" xfId="0" applyNumberFormat="1" applyFont="1" applyBorder="1" applyAlignment="1">
      <alignment horizontal="center"/>
    </xf>
    <xf numFmtId="15" fontId="3" fillId="0" borderId="3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0" fillId="28" borderId="2" xfId="0" applyFont="1" applyFill="1" applyBorder="1" applyAlignment="1">
      <alignment horizontal="center"/>
    </xf>
    <xf numFmtId="0" fontId="17" fillId="5" borderId="0" xfId="0" applyFont="1" applyFill="1" applyAlignment="1">
      <alignment horizontal="center"/>
    </xf>
    <xf numFmtId="0" fontId="14" fillId="21" borderId="10" xfId="0" applyFont="1" applyFill="1" applyBorder="1" applyAlignment="1">
      <alignment horizontal="center"/>
    </xf>
    <xf numFmtId="0" fontId="14" fillId="21" borderId="11" xfId="0" applyFont="1" applyFill="1" applyBorder="1" applyAlignment="1">
      <alignment horizontal="center"/>
    </xf>
    <xf numFmtId="0" fontId="14" fillId="21" borderId="12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42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19" fillId="10" borderId="26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3" fillId="0" borderId="26" xfId="0" applyFont="1" applyBorder="1" applyAlignment="1">
      <alignment horizontal="left"/>
    </xf>
    <xf numFmtId="44" fontId="3" fillId="0" borderId="12" xfId="1" applyFont="1" applyBorder="1" applyAlignment="1">
      <alignment horizontal="center"/>
    </xf>
    <xf numFmtId="44" fontId="3" fillId="0" borderId="26" xfId="1" applyFont="1" applyBorder="1" applyAlignment="1">
      <alignment horizontal="center"/>
    </xf>
    <xf numFmtId="44" fontId="3" fillId="0" borderId="11" xfId="1" applyFont="1" applyBorder="1" applyAlignment="1">
      <alignment horizontal="center"/>
    </xf>
    <xf numFmtId="0" fontId="18" fillId="5" borderId="0" xfId="0" applyFont="1" applyFill="1" applyAlignment="1">
      <alignment horizontal="center"/>
    </xf>
    <xf numFmtId="0" fontId="31" fillId="0" borderId="26" xfId="0" applyFont="1" applyBorder="1" applyAlignment="1">
      <alignment horizontal="left"/>
    </xf>
    <xf numFmtId="164" fontId="31" fillId="0" borderId="26" xfId="2" applyNumberFormat="1" applyFont="1" applyBorder="1" applyAlignment="1">
      <alignment horizontal="center"/>
    </xf>
    <xf numFmtId="164" fontId="18" fillId="14" borderId="26" xfId="2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4" fontId="0" fillId="0" borderId="26" xfId="2" applyNumberFormat="1" applyFont="1" applyBorder="1" applyAlignment="1">
      <alignment horizontal="center"/>
    </xf>
    <xf numFmtId="43" fontId="0" fillId="0" borderId="26" xfId="2" applyFont="1" applyBorder="1" applyAlignment="1">
      <alignment horizontal="center"/>
    </xf>
    <xf numFmtId="43" fontId="31" fillId="0" borderId="26" xfId="2" applyFont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19" fillId="9" borderId="0" xfId="0" applyFont="1" applyFill="1" applyAlignment="1">
      <alignment horizontal="center"/>
    </xf>
    <xf numFmtId="0" fontId="27" fillId="5" borderId="0" xfId="0" applyFont="1" applyFill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19" fillId="10" borderId="10" xfId="0" applyFont="1" applyFill="1" applyBorder="1" applyAlignment="1">
      <alignment horizontal="center"/>
    </xf>
    <xf numFmtId="0" fontId="19" fillId="10" borderId="12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15" fontId="18" fillId="5" borderId="0" xfId="0" applyNumberFormat="1" applyFont="1" applyFill="1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31" fillId="0" borderId="10" xfId="2" applyNumberFormat="1" applyFont="1" applyBorder="1" applyAlignment="1">
      <alignment horizontal="center"/>
    </xf>
    <xf numFmtId="164" fontId="31" fillId="0" borderId="12" xfId="2" applyNumberFormat="1" applyFont="1" applyBorder="1" applyAlignment="1">
      <alignment horizontal="center"/>
    </xf>
    <xf numFmtId="44" fontId="3" fillId="0" borderId="10" xfId="1" applyFont="1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0" fillId="0" borderId="0" xfId="0" applyAlignment="1">
      <alignment horizontal="center" textRotation="255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7" fillId="5" borderId="0" xfId="0" applyFont="1" applyFill="1" applyAlignment="1">
      <alignment horizontal="center" vertical="center"/>
    </xf>
    <xf numFmtId="0" fontId="46" fillId="13" borderId="2" xfId="0" applyFont="1" applyFill="1" applyBorder="1" applyAlignment="1">
      <alignment horizontal="center"/>
    </xf>
    <xf numFmtId="0" fontId="34" fillId="13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/>
    </xf>
    <xf numFmtId="0" fontId="13" fillId="2" borderId="43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30" fillId="3" borderId="26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/>
    </xf>
    <xf numFmtId="0" fontId="21" fillId="11" borderId="21" xfId="0" applyFont="1" applyFill="1" applyBorder="1" applyAlignment="1">
      <alignment horizontal="center"/>
    </xf>
    <xf numFmtId="0" fontId="21" fillId="11" borderId="16" xfId="0" applyFont="1" applyFill="1" applyBorder="1" applyAlignment="1">
      <alignment horizontal="center"/>
    </xf>
    <xf numFmtId="0" fontId="22" fillId="15" borderId="29" xfId="0" applyFont="1" applyFill="1" applyBorder="1" applyAlignment="1">
      <alignment horizontal="center"/>
    </xf>
    <xf numFmtId="0" fontId="22" fillId="15" borderId="30" xfId="0" applyFont="1" applyFill="1" applyBorder="1" applyAlignment="1">
      <alignment horizontal="center"/>
    </xf>
    <xf numFmtId="0" fontId="24" fillId="17" borderId="15" xfId="0" applyFont="1" applyFill="1" applyBorder="1" applyAlignment="1">
      <alignment horizontal="center"/>
    </xf>
    <xf numFmtId="0" fontId="24" fillId="17" borderId="21" xfId="0" applyFont="1" applyFill="1" applyBorder="1" applyAlignment="1">
      <alignment horizontal="center"/>
    </xf>
    <xf numFmtId="0" fontId="24" fillId="17" borderId="16" xfId="0" applyFont="1" applyFill="1" applyBorder="1" applyAlignment="1">
      <alignment horizontal="center"/>
    </xf>
    <xf numFmtId="0" fontId="16" fillId="9" borderId="19" xfId="0" applyFont="1" applyFill="1" applyBorder="1" applyAlignment="1">
      <alignment horizontal="center" vertical="center"/>
    </xf>
    <xf numFmtId="0" fontId="16" fillId="9" borderId="20" xfId="0" applyFont="1" applyFill="1" applyBorder="1" applyAlignment="1">
      <alignment horizontal="center" vertical="center"/>
    </xf>
    <xf numFmtId="0" fontId="19" fillId="16" borderId="29" xfId="0" applyFont="1" applyFill="1" applyBorder="1" applyAlignment="1">
      <alignment horizontal="center" vertical="center"/>
    </xf>
    <xf numFmtId="0" fontId="19" fillId="16" borderId="30" xfId="0" applyFont="1" applyFill="1" applyBorder="1" applyAlignment="1">
      <alignment horizontal="center" vertical="center"/>
    </xf>
    <xf numFmtId="0" fontId="19" fillId="16" borderId="36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9" fillId="3" borderId="10" xfId="0" applyFont="1" applyFill="1" applyBorder="1" applyAlignment="1">
      <alignment horizontal="center"/>
    </xf>
    <xf numFmtId="0" fontId="19" fillId="3" borderId="38" xfId="0" applyFont="1" applyFill="1" applyBorder="1" applyAlignment="1">
      <alignment horizontal="center"/>
    </xf>
    <xf numFmtId="0" fontId="27" fillId="5" borderId="36" xfId="0" applyFont="1" applyFill="1" applyBorder="1" applyAlignment="1">
      <alignment horizontal="center"/>
    </xf>
    <xf numFmtId="0" fontId="27" fillId="5" borderId="3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8" xfId="0" applyBorder="1" applyAlignment="1">
      <alignment horizontal="center"/>
    </xf>
    <xf numFmtId="0" fontId="13" fillId="0" borderId="34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0" fontId="22" fillId="14" borderId="29" xfId="0" applyFont="1" applyFill="1" applyBorder="1" applyAlignment="1">
      <alignment horizontal="center"/>
    </xf>
    <xf numFmtId="0" fontId="22" fillId="14" borderId="36" xfId="0" applyFont="1" applyFill="1" applyBorder="1" applyAlignment="1">
      <alignment horizontal="center"/>
    </xf>
    <xf numFmtId="0" fontId="22" fillId="14" borderId="30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2" fillId="20" borderId="44" xfId="0" applyFont="1" applyFill="1" applyBorder="1" applyAlignment="1">
      <alignment horizontal="center" vertical="center"/>
    </xf>
    <xf numFmtId="0" fontId="22" fillId="20" borderId="45" xfId="0" applyFont="1" applyFill="1" applyBorder="1" applyAlignment="1">
      <alignment horizontal="center" vertical="center"/>
    </xf>
    <xf numFmtId="0" fontId="34" fillId="5" borderId="37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0" fontId="16" fillId="9" borderId="17" xfId="0" applyFont="1" applyFill="1" applyBorder="1" applyAlignment="1">
      <alignment horizontal="center" vertical="center"/>
    </xf>
    <xf numFmtId="0" fontId="16" fillId="9" borderId="18" xfId="0" applyFont="1" applyFill="1" applyBorder="1" applyAlignment="1">
      <alignment horizontal="center" vertical="center"/>
    </xf>
    <xf numFmtId="0" fontId="22" fillId="5" borderId="37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19" fillId="3" borderId="51" xfId="0" applyFont="1" applyFill="1" applyBorder="1" applyAlignment="1">
      <alignment horizontal="center"/>
    </xf>
    <xf numFmtId="0" fontId="19" fillId="3" borderId="53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9" fillId="3" borderId="12" xfId="0" applyFont="1" applyFill="1" applyBorder="1" applyAlignment="1">
      <alignment horizontal="center"/>
    </xf>
    <xf numFmtId="0" fontId="19" fillId="3" borderId="28" xfId="0" applyFont="1" applyFill="1" applyBorder="1" applyAlignment="1">
      <alignment horizontal="center"/>
    </xf>
    <xf numFmtId="0" fontId="19" fillId="3" borderId="52" xfId="0" applyFont="1" applyFill="1" applyBorder="1" applyAlignment="1">
      <alignment horizontal="center"/>
    </xf>
    <xf numFmtId="0" fontId="16" fillId="9" borderId="39" xfId="0" applyFont="1" applyFill="1" applyBorder="1" applyAlignment="1">
      <alignment horizontal="center" vertical="center"/>
    </xf>
    <xf numFmtId="0" fontId="16" fillId="9" borderId="25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left"/>
    </xf>
    <xf numFmtId="0" fontId="13" fillId="0" borderId="49" xfId="0" applyFont="1" applyBorder="1" applyAlignment="1">
      <alignment horizontal="left"/>
    </xf>
    <xf numFmtId="0" fontId="22" fillId="15" borderId="7" xfId="0" applyFont="1" applyFill="1" applyBorder="1" applyAlignment="1">
      <alignment horizontal="center"/>
    </xf>
    <xf numFmtId="0" fontId="22" fillId="15" borderId="25" xfId="0" applyFont="1" applyFill="1" applyBorder="1" applyAlignment="1">
      <alignment horizontal="center"/>
    </xf>
    <xf numFmtId="0" fontId="24" fillId="17" borderId="4" xfId="0" applyFont="1" applyFill="1" applyBorder="1" applyAlignment="1">
      <alignment horizontal="center"/>
    </xf>
    <xf numFmtId="0" fontId="24" fillId="17" borderId="0" xfId="0" applyFont="1" applyFill="1" applyAlignment="1">
      <alignment horizontal="center"/>
    </xf>
    <xf numFmtId="0" fontId="21" fillId="11" borderId="4" xfId="0" applyFont="1" applyFill="1" applyBorder="1" applyAlignment="1">
      <alignment horizontal="center"/>
    </xf>
    <xf numFmtId="0" fontId="21" fillId="11" borderId="0" xfId="0" applyFont="1" applyFill="1" applyAlignment="1">
      <alignment horizontal="center"/>
    </xf>
    <xf numFmtId="0" fontId="21" fillId="11" borderId="5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27" fillId="5" borderId="7" xfId="0" applyFont="1" applyFill="1" applyBorder="1" applyAlignment="1">
      <alignment horizontal="center"/>
    </xf>
    <xf numFmtId="0" fontId="27" fillId="5" borderId="8" xfId="0" applyFont="1" applyFill="1" applyBorder="1" applyAlignment="1">
      <alignment horizontal="center"/>
    </xf>
    <xf numFmtId="0" fontId="32" fillId="3" borderId="10" xfId="0" applyFont="1" applyFill="1" applyBorder="1" applyAlignment="1">
      <alignment horizontal="center"/>
    </xf>
    <xf numFmtId="0" fontId="32" fillId="3" borderId="12" xfId="0" applyFont="1" applyFill="1" applyBorder="1" applyAlignment="1">
      <alignment horizontal="center"/>
    </xf>
    <xf numFmtId="0" fontId="19" fillId="18" borderId="51" xfId="0" applyFont="1" applyFill="1" applyBorder="1" applyAlignment="1">
      <alignment horizontal="center"/>
    </xf>
    <xf numFmtId="0" fontId="19" fillId="18" borderId="28" xfId="0" applyFont="1" applyFill="1" applyBorder="1" applyAlignment="1">
      <alignment horizontal="center"/>
    </xf>
    <xf numFmtId="0" fontId="19" fillId="18" borderId="52" xfId="0" applyFont="1" applyFill="1" applyBorder="1" applyAlignment="1">
      <alignment horizontal="center"/>
    </xf>
    <xf numFmtId="18" fontId="36" fillId="3" borderId="58" xfId="0" applyNumberFormat="1" applyFont="1" applyFill="1" applyBorder="1" applyAlignment="1">
      <alignment horizontal="center" vertical="center"/>
    </xf>
    <xf numFmtId="18" fontId="36" fillId="3" borderId="57" xfId="0" applyNumberFormat="1" applyFont="1" applyFill="1" applyBorder="1" applyAlignment="1">
      <alignment horizontal="center" vertical="center"/>
    </xf>
    <xf numFmtId="0" fontId="32" fillId="3" borderId="11" xfId="0" applyFont="1" applyFill="1" applyBorder="1" applyAlignment="1">
      <alignment horizontal="center"/>
    </xf>
    <xf numFmtId="0" fontId="30" fillId="3" borderId="0" xfId="0" applyFont="1" applyFill="1" applyAlignment="1">
      <alignment horizontal="left" wrapText="1"/>
    </xf>
    <xf numFmtId="0" fontId="30" fillId="3" borderId="5" xfId="0" applyFont="1" applyFill="1" applyBorder="1" applyAlignment="1">
      <alignment horizontal="left" wrapText="1"/>
    </xf>
    <xf numFmtId="0" fontId="47" fillId="3" borderId="10" xfId="0" applyFont="1" applyFill="1" applyBorder="1" applyAlignment="1">
      <alignment horizontal="center"/>
    </xf>
    <xf numFmtId="0" fontId="47" fillId="3" borderId="11" xfId="0" applyFont="1" applyFill="1" applyBorder="1" applyAlignment="1">
      <alignment horizontal="center"/>
    </xf>
    <xf numFmtId="0" fontId="47" fillId="3" borderId="12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16" fillId="9" borderId="22" xfId="0" applyFont="1" applyFill="1" applyBorder="1" applyAlignment="1">
      <alignment horizontal="center" vertical="center"/>
    </xf>
    <xf numFmtId="0" fontId="32" fillId="3" borderId="51" xfId="0" applyFont="1" applyFill="1" applyBorder="1" applyAlignment="1">
      <alignment horizontal="center"/>
    </xf>
    <xf numFmtId="0" fontId="32" fillId="3" borderId="28" xfId="0" applyFont="1" applyFill="1" applyBorder="1" applyAlignment="1">
      <alignment horizontal="center"/>
    </xf>
    <xf numFmtId="0" fontId="32" fillId="3" borderId="52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0" fillId="4" borderId="2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16" fontId="28" fillId="11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16" fontId="28" fillId="26" borderId="0" xfId="0" applyNumberFormat="1" applyFont="1" applyFill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E955"/>
      <color rgb="FFD3D039"/>
      <color rgb="FFEDB1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15</xdr:row>
      <xdr:rowOff>152400</xdr:rowOff>
    </xdr:from>
    <xdr:to>
      <xdr:col>5</xdr:col>
      <xdr:colOff>342900</xdr:colOff>
      <xdr:row>19</xdr:row>
      <xdr:rowOff>38100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0AF0757F-EC5B-7951-CFE7-E73EB861A60A}"/>
            </a:ext>
          </a:extLst>
        </xdr:cNvPr>
        <xdr:cNvSpPr/>
      </xdr:nvSpPr>
      <xdr:spPr>
        <a:xfrm>
          <a:off x="3759200" y="3009900"/>
          <a:ext cx="711200" cy="6477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695326</xdr:colOff>
      <xdr:row>53</xdr:row>
      <xdr:rowOff>95250</xdr:rowOff>
    </xdr:from>
    <xdr:to>
      <xdr:col>7</xdr:col>
      <xdr:colOff>742951</xdr:colOff>
      <xdr:row>56</xdr:row>
      <xdr:rowOff>85724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2FE1E9CA-DC5F-B849-8144-078C9E8D843F}"/>
            </a:ext>
          </a:extLst>
        </xdr:cNvPr>
        <xdr:cNvSpPr/>
      </xdr:nvSpPr>
      <xdr:spPr>
        <a:xfrm>
          <a:off x="4886326" y="10852150"/>
          <a:ext cx="1355725" cy="561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190647</xdr:colOff>
      <xdr:row>54</xdr:row>
      <xdr:rowOff>48164</xdr:rowOff>
    </xdr:from>
    <xdr:ext cx="495007" cy="280205"/>
    <xdr:sp macro="" textlink="">
      <xdr:nvSpPr>
        <xdr:cNvPr id="3" name="5 Rectángulo">
          <a:extLst>
            <a:ext uri="{FF2B5EF4-FFF2-40B4-BE49-F238E27FC236}">
              <a16:creationId xmlns:a16="http://schemas.microsoft.com/office/drawing/2014/main" id="{A11E7AA0-C687-1843-A99B-9A81CB8032AC}"/>
            </a:ext>
          </a:extLst>
        </xdr:cNvPr>
        <xdr:cNvSpPr/>
      </xdr:nvSpPr>
      <xdr:spPr>
        <a:xfrm>
          <a:off x="5207147" y="109955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9</xdr:col>
      <xdr:colOff>679323</xdr:colOff>
      <xdr:row>44</xdr:row>
      <xdr:rowOff>171989</xdr:rowOff>
    </xdr:from>
    <xdr:ext cx="584455" cy="280205"/>
    <xdr:sp macro="" textlink="">
      <xdr:nvSpPr>
        <xdr:cNvPr id="4" name="46 Rectángulo">
          <a:extLst>
            <a:ext uri="{FF2B5EF4-FFF2-40B4-BE49-F238E27FC236}">
              <a16:creationId xmlns:a16="http://schemas.microsoft.com/office/drawing/2014/main" id="{E476CBCF-12B2-8F40-A966-9ADE7648C1F7}"/>
            </a:ext>
          </a:extLst>
        </xdr:cNvPr>
        <xdr:cNvSpPr/>
      </xdr:nvSpPr>
      <xdr:spPr>
        <a:xfrm>
          <a:off x="7486523" y="91508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twoCellAnchor>
    <xdr:from>
      <xdr:col>5</xdr:col>
      <xdr:colOff>695326</xdr:colOff>
      <xdr:row>53</xdr:row>
      <xdr:rowOff>95250</xdr:rowOff>
    </xdr:from>
    <xdr:to>
      <xdr:col>7</xdr:col>
      <xdr:colOff>742951</xdr:colOff>
      <xdr:row>56</xdr:row>
      <xdr:rowOff>85724</xdr:rowOff>
    </xdr:to>
    <xdr:sp macro="" textlink="">
      <xdr:nvSpPr>
        <xdr:cNvPr id="5" name="24 Rectángulo">
          <a:extLst>
            <a:ext uri="{FF2B5EF4-FFF2-40B4-BE49-F238E27FC236}">
              <a16:creationId xmlns:a16="http://schemas.microsoft.com/office/drawing/2014/main" id="{AD12A326-E955-B84B-B50A-81EBFCA92923}"/>
            </a:ext>
          </a:extLst>
        </xdr:cNvPr>
        <xdr:cNvSpPr/>
      </xdr:nvSpPr>
      <xdr:spPr>
        <a:xfrm>
          <a:off x="4886326" y="10852150"/>
          <a:ext cx="1355725" cy="561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190647</xdr:colOff>
      <xdr:row>54</xdr:row>
      <xdr:rowOff>48164</xdr:rowOff>
    </xdr:from>
    <xdr:ext cx="495007" cy="280205"/>
    <xdr:sp macro="" textlink="">
      <xdr:nvSpPr>
        <xdr:cNvPr id="6" name="26 Rectángulo">
          <a:extLst>
            <a:ext uri="{FF2B5EF4-FFF2-40B4-BE49-F238E27FC236}">
              <a16:creationId xmlns:a16="http://schemas.microsoft.com/office/drawing/2014/main" id="{6E6C5368-9736-354D-BE7F-6DB7D4AEE1F3}"/>
            </a:ext>
          </a:extLst>
        </xdr:cNvPr>
        <xdr:cNvSpPr/>
      </xdr:nvSpPr>
      <xdr:spPr>
        <a:xfrm>
          <a:off x="5207147" y="109955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9</xdr:col>
      <xdr:colOff>679323</xdr:colOff>
      <xdr:row>44</xdr:row>
      <xdr:rowOff>171989</xdr:rowOff>
    </xdr:from>
    <xdr:ext cx="584455" cy="280205"/>
    <xdr:sp macro="" textlink="">
      <xdr:nvSpPr>
        <xdr:cNvPr id="7" name="47 Rectángulo">
          <a:extLst>
            <a:ext uri="{FF2B5EF4-FFF2-40B4-BE49-F238E27FC236}">
              <a16:creationId xmlns:a16="http://schemas.microsoft.com/office/drawing/2014/main" id="{3ACF386B-46B7-BC46-83C1-CCD291A70477}"/>
            </a:ext>
          </a:extLst>
        </xdr:cNvPr>
        <xdr:cNvSpPr/>
      </xdr:nvSpPr>
      <xdr:spPr>
        <a:xfrm>
          <a:off x="7486523" y="91508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twoCellAnchor>
    <xdr:from>
      <xdr:col>7</xdr:col>
      <xdr:colOff>298307</xdr:colOff>
      <xdr:row>58</xdr:row>
      <xdr:rowOff>96928</xdr:rowOff>
    </xdr:from>
    <xdr:to>
      <xdr:col>7</xdr:col>
      <xdr:colOff>612026</xdr:colOff>
      <xdr:row>61</xdr:row>
      <xdr:rowOff>63500</xdr:rowOff>
    </xdr:to>
    <xdr:sp macro="" textlink="">
      <xdr:nvSpPr>
        <xdr:cNvPr id="8" name="60 Rectángulo redondeado">
          <a:extLst>
            <a:ext uri="{FF2B5EF4-FFF2-40B4-BE49-F238E27FC236}">
              <a16:creationId xmlns:a16="http://schemas.microsoft.com/office/drawing/2014/main" id="{2FCFBB31-F7B5-174B-97F6-94F8A04DBC01}"/>
            </a:ext>
          </a:extLst>
        </xdr:cNvPr>
        <xdr:cNvSpPr/>
      </xdr:nvSpPr>
      <xdr:spPr>
        <a:xfrm>
          <a:off x="5797407" y="11819028"/>
          <a:ext cx="313719" cy="53807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1"/>
            <a:t>11</a:t>
          </a:r>
        </a:p>
      </xdr:txBody>
    </xdr:sp>
    <xdr:clientData/>
  </xdr:twoCellAnchor>
  <xdr:twoCellAnchor>
    <xdr:from>
      <xdr:col>9</xdr:col>
      <xdr:colOff>727078</xdr:colOff>
      <xdr:row>60</xdr:row>
      <xdr:rowOff>82549</xdr:rowOff>
    </xdr:from>
    <xdr:to>
      <xdr:col>10</xdr:col>
      <xdr:colOff>371478</xdr:colOff>
      <xdr:row>61</xdr:row>
      <xdr:rowOff>168274</xdr:rowOff>
    </xdr:to>
    <xdr:sp macro="" textlink="">
      <xdr:nvSpPr>
        <xdr:cNvPr id="9" name="61 Rectángulo redondeado">
          <a:extLst>
            <a:ext uri="{FF2B5EF4-FFF2-40B4-BE49-F238E27FC236}">
              <a16:creationId xmlns:a16="http://schemas.microsoft.com/office/drawing/2014/main" id="{3BF409AC-ECE5-C842-A2E0-064BDDAF08E6}"/>
            </a:ext>
          </a:extLst>
        </xdr:cNvPr>
        <xdr:cNvSpPr/>
      </xdr:nvSpPr>
      <xdr:spPr>
        <a:xfrm rot="16200000">
          <a:off x="7681915" y="120380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lang="es-MX" sz="1100"/>
            <a:t>12</a:t>
          </a:r>
        </a:p>
      </xdr:txBody>
    </xdr:sp>
    <xdr:clientData/>
  </xdr:twoCellAnchor>
  <xdr:oneCellAnchor>
    <xdr:from>
      <xdr:col>9</xdr:col>
      <xdr:colOff>117475</xdr:colOff>
      <xdr:row>57</xdr:row>
      <xdr:rowOff>187325</xdr:rowOff>
    </xdr:from>
    <xdr:ext cx="60157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06249A03-84A5-A44F-8EFF-ED480232EB4E}"/>
            </a:ext>
          </a:extLst>
        </xdr:cNvPr>
        <xdr:cNvSpPr txBox="1"/>
      </xdr:nvSpPr>
      <xdr:spPr>
        <a:xfrm>
          <a:off x="6924675" y="117189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5</a:t>
          </a:r>
        </a:p>
      </xdr:txBody>
    </xdr:sp>
    <xdr:clientData/>
  </xdr:oneCellAnchor>
  <xdr:twoCellAnchor>
    <xdr:from>
      <xdr:col>9</xdr:col>
      <xdr:colOff>688978</xdr:colOff>
      <xdr:row>47</xdr:row>
      <xdr:rowOff>44449</xdr:rowOff>
    </xdr:from>
    <xdr:to>
      <xdr:col>10</xdr:col>
      <xdr:colOff>333378</xdr:colOff>
      <xdr:row>48</xdr:row>
      <xdr:rowOff>130174</xdr:rowOff>
    </xdr:to>
    <xdr:sp macro="" textlink="">
      <xdr:nvSpPr>
        <xdr:cNvPr id="12" name="61 Rectángulo redondeado">
          <a:extLst>
            <a:ext uri="{FF2B5EF4-FFF2-40B4-BE49-F238E27FC236}">
              <a16:creationId xmlns:a16="http://schemas.microsoft.com/office/drawing/2014/main" id="{010604C4-E5D0-9E47-AD1D-7701DA0F572F}"/>
            </a:ext>
          </a:extLst>
        </xdr:cNvPr>
        <xdr:cNvSpPr/>
      </xdr:nvSpPr>
      <xdr:spPr>
        <a:xfrm rot="16200000">
          <a:off x="7643815" y="95107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lang="es-MX" sz="1100"/>
            <a:t>12</a:t>
          </a:r>
        </a:p>
      </xdr:txBody>
    </xdr:sp>
    <xdr:clientData/>
  </xdr:twoCellAnchor>
  <xdr:twoCellAnchor>
    <xdr:from>
      <xdr:col>9</xdr:col>
      <xdr:colOff>727079</xdr:colOff>
      <xdr:row>49</xdr:row>
      <xdr:rowOff>146049</xdr:rowOff>
    </xdr:from>
    <xdr:to>
      <xdr:col>10</xdr:col>
      <xdr:colOff>371479</xdr:colOff>
      <xdr:row>51</xdr:row>
      <xdr:rowOff>41274</xdr:rowOff>
    </xdr:to>
    <xdr:sp macro="" textlink="">
      <xdr:nvSpPr>
        <xdr:cNvPr id="13" name="61 Rectángulo redondeado">
          <a:extLst>
            <a:ext uri="{FF2B5EF4-FFF2-40B4-BE49-F238E27FC236}">
              <a16:creationId xmlns:a16="http://schemas.microsoft.com/office/drawing/2014/main" id="{9D0DAF69-3C2A-DA4F-85AD-F517C2F2FA98}"/>
            </a:ext>
          </a:extLst>
        </xdr:cNvPr>
        <xdr:cNvSpPr/>
      </xdr:nvSpPr>
      <xdr:spPr>
        <a:xfrm rot="16200000">
          <a:off x="7681916" y="99933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lang="es-MX" sz="1100"/>
            <a:t>12</a:t>
          </a:r>
        </a:p>
      </xdr:txBody>
    </xdr:sp>
    <xdr:clientData/>
  </xdr:twoCellAnchor>
  <xdr:twoCellAnchor>
    <xdr:from>
      <xdr:col>9</xdr:col>
      <xdr:colOff>727079</xdr:colOff>
      <xdr:row>52</xdr:row>
      <xdr:rowOff>44449</xdr:rowOff>
    </xdr:from>
    <xdr:to>
      <xdr:col>10</xdr:col>
      <xdr:colOff>371479</xdr:colOff>
      <xdr:row>53</xdr:row>
      <xdr:rowOff>130174</xdr:rowOff>
    </xdr:to>
    <xdr:sp macro="" textlink="">
      <xdr:nvSpPr>
        <xdr:cNvPr id="14" name="61 Rectángulo redondeado">
          <a:extLst>
            <a:ext uri="{FF2B5EF4-FFF2-40B4-BE49-F238E27FC236}">
              <a16:creationId xmlns:a16="http://schemas.microsoft.com/office/drawing/2014/main" id="{4FA8229B-FA09-9345-916B-42ED076BAE6B}"/>
            </a:ext>
          </a:extLst>
        </xdr:cNvPr>
        <xdr:cNvSpPr/>
      </xdr:nvSpPr>
      <xdr:spPr>
        <a:xfrm rot="16200000">
          <a:off x="7681916" y="104632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lang="es-MX" sz="1100"/>
            <a:t>11</a:t>
          </a:r>
        </a:p>
      </xdr:txBody>
    </xdr:sp>
    <xdr:clientData/>
  </xdr:twoCellAnchor>
  <xdr:twoCellAnchor>
    <xdr:from>
      <xdr:col>9</xdr:col>
      <xdr:colOff>714379</xdr:colOff>
      <xdr:row>54</xdr:row>
      <xdr:rowOff>158749</xdr:rowOff>
    </xdr:from>
    <xdr:to>
      <xdr:col>10</xdr:col>
      <xdr:colOff>358779</xdr:colOff>
      <xdr:row>56</xdr:row>
      <xdr:rowOff>53974</xdr:rowOff>
    </xdr:to>
    <xdr:sp macro="" textlink="">
      <xdr:nvSpPr>
        <xdr:cNvPr id="15" name="61 Rectángulo redondeado">
          <a:extLst>
            <a:ext uri="{FF2B5EF4-FFF2-40B4-BE49-F238E27FC236}">
              <a16:creationId xmlns:a16="http://schemas.microsoft.com/office/drawing/2014/main" id="{CD4E2FCD-9279-E04C-859E-5B8B80445FF6}"/>
            </a:ext>
          </a:extLst>
        </xdr:cNvPr>
        <xdr:cNvSpPr/>
      </xdr:nvSpPr>
      <xdr:spPr>
        <a:xfrm rot="16200000">
          <a:off x="7669216" y="109585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lang="es-MX" sz="1100"/>
            <a:t>11</a:t>
          </a:r>
        </a:p>
      </xdr:txBody>
    </xdr:sp>
    <xdr:clientData/>
  </xdr:twoCellAnchor>
  <xdr:twoCellAnchor>
    <xdr:from>
      <xdr:col>9</xdr:col>
      <xdr:colOff>739779</xdr:colOff>
      <xdr:row>57</xdr:row>
      <xdr:rowOff>158749</xdr:rowOff>
    </xdr:from>
    <xdr:to>
      <xdr:col>10</xdr:col>
      <xdr:colOff>384179</xdr:colOff>
      <xdr:row>59</xdr:row>
      <xdr:rowOff>53974</xdr:rowOff>
    </xdr:to>
    <xdr:sp macro="" textlink="">
      <xdr:nvSpPr>
        <xdr:cNvPr id="16" name="61 Rectángulo redondeado">
          <a:extLst>
            <a:ext uri="{FF2B5EF4-FFF2-40B4-BE49-F238E27FC236}">
              <a16:creationId xmlns:a16="http://schemas.microsoft.com/office/drawing/2014/main" id="{2C54603D-DABF-7741-8F37-8BA475379F0B}"/>
            </a:ext>
          </a:extLst>
        </xdr:cNvPr>
        <xdr:cNvSpPr/>
      </xdr:nvSpPr>
      <xdr:spPr>
        <a:xfrm rot="16200000">
          <a:off x="7694616" y="115427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lang="es-MX" sz="1100"/>
            <a:t>12</a:t>
          </a:r>
        </a:p>
      </xdr:txBody>
    </xdr:sp>
    <xdr:clientData/>
  </xdr:twoCellAnchor>
  <xdr:oneCellAnchor>
    <xdr:from>
      <xdr:col>9</xdr:col>
      <xdr:colOff>117475</xdr:colOff>
      <xdr:row>60</xdr:row>
      <xdr:rowOff>123825</xdr:rowOff>
    </xdr:from>
    <xdr:ext cx="60157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DE326A83-FB68-E143-B971-3B96555270BC}"/>
            </a:ext>
          </a:extLst>
        </xdr:cNvPr>
        <xdr:cNvSpPr txBox="1"/>
      </xdr:nvSpPr>
      <xdr:spPr>
        <a:xfrm>
          <a:off x="6924675" y="122269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6</a:t>
          </a:r>
        </a:p>
      </xdr:txBody>
    </xdr:sp>
    <xdr:clientData/>
  </xdr:oneCellAnchor>
  <xdr:oneCellAnchor>
    <xdr:from>
      <xdr:col>7</xdr:col>
      <xdr:colOff>117475</xdr:colOff>
      <xdr:row>62</xdr:row>
      <xdr:rowOff>34925</xdr:rowOff>
    </xdr:from>
    <xdr:ext cx="60157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752C1268-3461-6A41-A2F5-F4ACD7E00553}"/>
            </a:ext>
          </a:extLst>
        </xdr:cNvPr>
        <xdr:cNvSpPr txBox="1"/>
      </xdr:nvSpPr>
      <xdr:spPr>
        <a:xfrm>
          <a:off x="5616575" y="125190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7</a:t>
          </a:r>
        </a:p>
      </xdr:txBody>
    </xdr:sp>
    <xdr:clientData/>
  </xdr:oneCellAnchor>
  <xdr:oneCellAnchor>
    <xdr:from>
      <xdr:col>10</xdr:col>
      <xdr:colOff>219075</xdr:colOff>
      <xdr:row>64</xdr:row>
      <xdr:rowOff>85725</xdr:rowOff>
    </xdr:from>
    <xdr:ext cx="60157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90CC94CF-623A-5845-A6CC-48CD9B210433}"/>
            </a:ext>
          </a:extLst>
        </xdr:cNvPr>
        <xdr:cNvSpPr txBox="1"/>
      </xdr:nvSpPr>
      <xdr:spPr>
        <a:xfrm>
          <a:off x="7953375" y="129635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1</a:t>
          </a:r>
        </a:p>
      </xdr:txBody>
    </xdr:sp>
    <xdr:clientData/>
  </xdr:oneCellAnchor>
  <xdr:oneCellAnchor>
    <xdr:from>
      <xdr:col>10</xdr:col>
      <xdr:colOff>371475</xdr:colOff>
      <xdr:row>65</xdr:row>
      <xdr:rowOff>47625</xdr:rowOff>
    </xdr:from>
    <xdr:ext cx="60157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2F108E14-29D6-1347-BC2F-2A3B88A44393}"/>
            </a:ext>
          </a:extLst>
        </xdr:cNvPr>
        <xdr:cNvSpPr txBox="1"/>
      </xdr:nvSpPr>
      <xdr:spPr>
        <a:xfrm>
          <a:off x="8105775" y="131159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1</a:t>
          </a:r>
        </a:p>
      </xdr:txBody>
    </xdr:sp>
    <xdr:clientData/>
  </xdr:oneCellAnchor>
  <xdr:oneCellAnchor>
    <xdr:from>
      <xdr:col>9</xdr:col>
      <xdr:colOff>104775</xdr:colOff>
      <xdr:row>52</xdr:row>
      <xdr:rowOff>123825</xdr:rowOff>
    </xdr:from>
    <xdr:ext cx="60157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D71434C9-B0B3-524E-BA08-8C1F7C3A984E}"/>
            </a:ext>
          </a:extLst>
        </xdr:cNvPr>
        <xdr:cNvSpPr txBox="1"/>
      </xdr:nvSpPr>
      <xdr:spPr>
        <a:xfrm>
          <a:off x="6911975" y="106902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3</a:t>
          </a:r>
        </a:p>
      </xdr:txBody>
    </xdr:sp>
    <xdr:clientData/>
  </xdr:oneCellAnchor>
  <xdr:oneCellAnchor>
    <xdr:from>
      <xdr:col>9</xdr:col>
      <xdr:colOff>28575</xdr:colOff>
      <xdr:row>47</xdr:row>
      <xdr:rowOff>85725</xdr:rowOff>
    </xdr:from>
    <xdr:ext cx="60157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612DEAA1-7D82-B74D-ACCA-A2E5B50EBE83}"/>
            </a:ext>
          </a:extLst>
        </xdr:cNvPr>
        <xdr:cNvSpPr txBox="1"/>
      </xdr:nvSpPr>
      <xdr:spPr>
        <a:xfrm>
          <a:off x="6835775" y="96996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1</a:t>
          </a:r>
        </a:p>
      </xdr:txBody>
    </xdr:sp>
    <xdr:clientData/>
  </xdr:oneCellAnchor>
  <xdr:oneCellAnchor>
    <xdr:from>
      <xdr:col>9</xdr:col>
      <xdr:colOff>79375</xdr:colOff>
      <xdr:row>55</xdr:row>
      <xdr:rowOff>22225</xdr:rowOff>
    </xdr:from>
    <xdr:ext cx="60157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8C0CBB37-EA56-EC40-9AB0-09C7E9248BE9}"/>
            </a:ext>
          </a:extLst>
        </xdr:cNvPr>
        <xdr:cNvSpPr txBox="1"/>
      </xdr:nvSpPr>
      <xdr:spPr>
        <a:xfrm>
          <a:off x="6886575" y="111601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4</a:t>
          </a:r>
        </a:p>
      </xdr:txBody>
    </xdr:sp>
    <xdr:clientData/>
  </xdr:oneCellAnchor>
  <xdr:oneCellAnchor>
    <xdr:from>
      <xdr:col>9</xdr:col>
      <xdr:colOff>15875</xdr:colOff>
      <xdr:row>50</xdr:row>
      <xdr:rowOff>9525</xdr:rowOff>
    </xdr:from>
    <xdr:ext cx="60157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3B5BF542-0749-C343-9FBB-3736E0F99FDC}"/>
            </a:ext>
          </a:extLst>
        </xdr:cNvPr>
        <xdr:cNvSpPr txBox="1"/>
      </xdr:nvSpPr>
      <xdr:spPr>
        <a:xfrm>
          <a:off x="6823075" y="101949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2</a:t>
          </a:r>
        </a:p>
      </xdr:txBody>
    </xdr:sp>
    <xdr:clientData/>
  </xdr:oneCellAnchor>
  <xdr:twoCellAnchor>
    <xdr:from>
      <xdr:col>6</xdr:col>
      <xdr:colOff>298307</xdr:colOff>
      <xdr:row>58</xdr:row>
      <xdr:rowOff>109628</xdr:rowOff>
    </xdr:from>
    <xdr:to>
      <xdr:col>7</xdr:col>
      <xdr:colOff>129426</xdr:colOff>
      <xdr:row>61</xdr:row>
      <xdr:rowOff>76200</xdr:rowOff>
    </xdr:to>
    <xdr:sp macro="" textlink="">
      <xdr:nvSpPr>
        <xdr:cNvPr id="25" name="60 Rectángulo redondeado">
          <a:extLst>
            <a:ext uri="{FF2B5EF4-FFF2-40B4-BE49-F238E27FC236}">
              <a16:creationId xmlns:a16="http://schemas.microsoft.com/office/drawing/2014/main" id="{CAE24273-4873-F344-892F-B767E329A4AC}"/>
            </a:ext>
          </a:extLst>
        </xdr:cNvPr>
        <xdr:cNvSpPr/>
      </xdr:nvSpPr>
      <xdr:spPr>
        <a:xfrm>
          <a:off x="5314807" y="11831728"/>
          <a:ext cx="313719" cy="53807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1"/>
            <a:t>12</a:t>
          </a:r>
        </a:p>
      </xdr:txBody>
    </xdr:sp>
    <xdr:clientData/>
  </xdr:twoCellAnchor>
  <xdr:twoCellAnchor>
    <xdr:from>
      <xdr:col>5</xdr:col>
      <xdr:colOff>107807</xdr:colOff>
      <xdr:row>58</xdr:row>
      <xdr:rowOff>147728</xdr:rowOff>
    </xdr:from>
    <xdr:to>
      <xdr:col>5</xdr:col>
      <xdr:colOff>421526</xdr:colOff>
      <xdr:row>61</xdr:row>
      <xdr:rowOff>114300</xdr:rowOff>
    </xdr:to>
    <xdr:sp macro="" textlink="">
      <xdr:nvSpPr>
        <xdr:cNvPr id="26" name="60 Rectángulo redondeado">
          <a:extLst>
            <a:ext uri="{FF2B5EF4-FFF2-40B4-BE49-F238E27FC236}">
              <a16:creationId xmlns:a16="http://schemas.microsoft.com/office/drawing/2014/main" id="{6B064FE7-9C74-FB49-AFF0-D327D636F13C}"/>
            </a:ext>
          </a:extLst>
        </xdr:cNvPr>
        <xdr:cNvSpPr/>
      </xdr:nvSpPr>
      <xdr:spPr>
        <a:xfrm>
          <a:off x="4298807" y="11869828"/>
          <a:ext cx="313719" cy="53807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1"/>
            <a:t>12</a:t>
          </a:r>
        </a:p>
      </xdr:txBody>
    </xdr:sp>
    <xdr:clientData/>
  </xdr:twoCellAnchor>
  <xdr:twoCellAnchor>
    <xdr:from>
      <xdr:col>5</xdr:col>
      <xdr:colOff>603107</xdr:colOff>
      <xdr:row>58</xdr:row>
      <xdr:rowOff>135028</xdr:rowOff>
    </xdr:from>
    <xdr:to>
      <xdr:col>6</xdr:col>
      <xdr:colOff>91326</xdr:colOff>
      <xdr:row>61</xdr:row>
      <xdr:rowOff>101600</xdr:rowOff>
    </xdr:to>
    <xdr:sp macro="" textlink="">
      <xdr:nvSpPr>
        <xdr:cNvPr id="27" name="60 Rectángulo redondeado">
          <a:extLst>
            <a:ext uri="{FF2B5EF4-FFF2-40B4-BE49-F238E27FC236}">
              <a16:creationId xmlns:a16="http://schemas.microsoft.com/office/drawing/2014/main" id="{8FA3256C-3EB0-E647-94E5-3A2318DDA027}"/>
            </a:ext>
          </a:extLst>
        </xdr:cNvPr>
        <xdr:cNvSpPr/>
      </xdr:nvSpPr>
      <xdr:spPr>
        <a:xfrm>
          <a:off x="4794107" y="11857128"/>
          <a:ext cx="313719" cy="53807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1"/>
            <a:t>12</a:t>
          </a:r>
        </a:p>
      </xdr:txBody>
    </xdr:sp>
    <xdr:clientData/>
  </xdr:twoCellAnchor>
  <xdr:oneCellAnchor>
    <xdr:from>
      <xdr:col>6</xdr:col>
      <xdr:colOff>117475</xdr:colOff>
      <xdr:row>61</xdr:row>
      <xdr:rowOff>187325</xdr:rowOff>
    </xdr:from>
    <xdr:ext cx="601575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0D9C2A10-438A-7345-90EA-58021905EBF8}"/>
            </a:ext>
          </a:extLst>
        </xdr:cNvPr>
        <xdr:cNvSpPr txBox="1"/>
      </xdr:nvSpPr>
      <xdr:spPr>
        <a:xfrm>
          <a:off x="5133975" y="124809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8</a:t>
          </a:r>
        </a:p>
      </xdr:txBody>
    </xdr:sp>
    <xdr:clientData/>
  </xdr:oneCellAnchor>
  <xdr:oneCellAnchor>
    <xdr:from>
      <xdr:col>5</xdr:col>
      <xdr:colOff>422275</xdr:colOff>
      <xdr:row>62</xdr:row>
      <xdr:rowOff>22225</xdr:rowOff>
    </xdr:from>
    <xdr:ext cx="601575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E9B117E0-5EE6-7748-83A6-E76D5ACC74B3}"/>
            </a:ext>
          </a:extLst>
        </xdr:cNvPr>
        <xdr:cNvSpPr txBox="1"/>
      </xdr:nvSpPr>
      <xdr:spPr>
        <a:xfrm>
          <a:off x="4613275" y="125063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9</a:t>
          </a:r>
        </a:p>
      </xdr:txBody>
    </xdr:sp>
    <xdr:clientData/>
  </xdr:oneCellAnchor>
  <xdr:oneCellAnchor>
    <xdr:from>
      <xdr:col>4</xdr:col>
      <xdr:colOff>955675</xdr:colOff>
      <xdr:row>62</xdr:row>
      <xdr:rowOff>34925</xdr:rowOff>
    </xdr:from>
    <xdr:ext cx="673069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118F0E23-BA21-1D48-A2B2-468EBB677EDB}"/>
            </a:ext>
          </a:extLst>
        </xdr:cNvPr>
        <xdr:cNvSpPr txBox="1"/>
      </xdr:nvSpPr>
      <xdr:spPr>
        <a:xfrm>
          <a:off x="4003675" y="12519025"/>
          <a:ext cx="67306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10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695326</xdr:colOff>
      <xdr:row>53</xdr:row>
      <xdr:rowOff>95250</xdr:rowOff>
    </xdr:from>
    <xdr:to>
      <xdr:col>7</xdr:col>
      <xdr:colOff>742951</xdr:colOff>
      <xdr:row>56</xdr:row>
      <xdr:rowOff>85724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B98F9C64-E8C5-2144-9D07-B3387569D9F5}"/>
            </a:ext>
          </a:extLst>
        </xdr:cNvPr>
        <xdr:cNvSpPr/>
      </xdr:nvSpPr>
      <xdr:spPr>
        <a:xfrm>
          <a:off x="4886326" y="10852150"/>
          <a:ext cx="1355725" cy="561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190647</xdr:colOff>
      <xdr:row>54</xdr:row>
      <xdr:rowOff>48164</xdr:rowOff>
    </xdr:from>
    <xdr:ext cx="495007" cy="280205"/>
    <xdr:sp macro="" textlink="">
      <xdr:nvSpPr>
        <xdr:cNvPr id="3" name="5 Rectángulo">
          <a:extLst>
            <a:ext uri="{FF2B5EF4-FFF2-40B4-BE49-F238E27FC236}">
              <a16:creationId xmlns:a16="http://schemas.microsoft.com/office/drawing/2014/main" id="{E4EA8693-4071-484B-B7DD-852731096E2E}"/>
            </a:ext>
          </a:extLst>
        </xdr:cNvPr>
        <xdr:cNvSpPr/>
      </xdr:nvSpPr>
      <xdr:spPr>
        <a:xfrm>
          <a:off x="5207147" y="109955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9</xdr:col>
      <xdr:colOff>679323</xdr:colOff>
      <xdr:row>44</xdr:row>
      <xdr:rowOff>171989</xdr:rowOff>
    </xdr:from>
    <xdr:ext cx="584455" cy="280205"/>
    <xdr:sp macro="" textlink="">
      <xdr:nvSpPr>
        <xdr:cNvPr id="4" name="46 Rectángulo">
          <a:extLst>
            <a:ext uri="{FF2B5EF4-FFF2-40B4-BE49-F238E27FC236}">
              <a16:creationId xmlns:a16="http://schemas.microsoft.com/office/drawing/2014/main" id="{43A7F285-10F0-DE49-BD08-F1CC26F03A04}"/>
            </a:ext>
          </a:extLst>
        </xdr:cNvPr>
        <xdr:cNvSpPr/>
      </xdr:nvSpPr>
      <xdr:spPr>
        <a:xfrm>
          <a:off x="7486523" y="91508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twoCellAnchor>
    <xdr:from>
      <xdr:col>5</xdr:col>
      <xdr:colOff>695326</xdr:colOff>
      <xdr:row>53</xdr:row>
      <xdr:rowOff>95250</xdr:rowOff>
    </xdr:from>
    <xdr:to>
      <xdr:col>7</xdr:col>
      <xdr:colOff>742951</xdr:colOff>
      <xdr:row>56</xdr:row>
      <xdr:rowOff>85724</xdr:rowOff>
    </xdr:to>
    <xdr:sp macro="" textlink="">
      <xdr:nvSpPr>
        <xdr:cNvPr id="5" name="24 Rectángulo">
          <a:extLst>
            <a:ext uri="{FF2B5EF4-FFF2-40B4-BE49-F238E27FC236}">
              <a16:creationId xmlns:a16="http://schemas.microsoft.com/office/drawing/2014/main" id="{AF856F21-2D01-9946-9A23-5918D1DA31E3}"/>
            </a:ext>
          </a:extLst>
        </xdr:cNvPr>
        <xdr:cNvSpPr/>
      </xdr:nvSpPr>
      <xdr:spPr>
        <a:xfrm>
          <a:off x="4886326" y="10852150"/>
          <a:ext cx="1355725" cy="561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190647</xdr:colOff>
      <xdr:row>54</xdr:row>
      <xdr:rowOff>48164</xdr:rowOff>
    </xdr:from>
    <xdr:ext cx="495007" cy="280205"/>
    <xdr:sp macro="" textlink="">
      <xdr:nvSpPr>
        <xdr:cNvPr id="6" name="26 Rectángulo">
          <a:extLst>
            <a:ext uri="{FF2B5EF4-FFF2-40B4-BE49-F238E27FC236}">
              <a16:creationId xmlns:a16="http://schemas.microsoft.com/office/drawing/2014/main" id="{49BC64C4-0A93-8A43-9587-DE5620D0818E}"/>
            </a:ext>
          </a:extLst>
        </xdr:cNvPr>
        <xdr:cNvSpPr/>
      </xdr:nvSpPr>
      <xdr:spPr>
        <a:xfrm>
          <a:off x="5207147" y="109955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9</xdr:col>
      <xdr:colOff>679323</xdr:colOff>
      <xdr:row>44</xdr:row>
      <xdr:rowOff>171989</xdr:rowOff>
    </xdr:from>
    <xdr:ext cx="584455" cy="280205"/>
    <xdr:sp macro="" textlink="">
      <xdr:nvSpPr>
        <xdr:cNvPr id="7" name="47 Rectángulo">
          <a:extLst>
            <a:ext uri="{FF2B5EF4-FFF2-40B4-BE49-F238E27FC236}">
              <a16:creationId xmlns:a16="http://schemas.microsoft.com/office/drawing/2014/main" id="{CA82540F-1469-484E-A43F-89341EBD1EDE}"/>
            </a:ext>
          </a:extLst>
        </xdr:cNvPr>
        <xdr:cNvSpPr/>
      </xdr:nvSpPr>
      <xdr:spPr>
        <a:xfrm>
          <a:off x="7486523" y="91508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twoCellAnchor>
    <xdr:from>
      <xdr:col>7</xdr:col>
      <xdr:colOff>285607</xdr:colOff>
      <xdr:row>57</xdr:row>
      <xdr:rowOff>109628</xdr:rowOff>
    </xdr:from>
    <xdr:to>
      <xdr:col>7</xdr:col>
      <xdr:colOff>599326</xdr:colOff>
      <xdr:row>60</xdr:row>
      <xdr:rowOff>76200</xdr:rowOff>
    </xdr:to>
    <xdr:sp macro="" textlink="">
      <xdr:nvSpPr>
        <xdr:cNvPr id="8" name="60 Rectángulo redondeado">
          <a:extLst>
            <a:ext uri="{FF2B5EF4-FFF2-40B4-BE49-F238E27FC236}">
              <a16:creationId xmlns:a16="http://schemas.microsoft.com/office/drawing/2014/main" id="{7B256FCB-1A22-1A41-B623-8F451B09A13A}"/>
            </a:ext>
          </a:extLst>
        </xdr:cNvPr>
        <xdr:cNvSpPr/>
      </xdr:nvSpPr>
      <xdr:spPr>
        <a:xfrm>
          <a:off x="5784707" y="11641228"/>
          <a:ext cx="313719" cy="53807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1"/>
            <a:t>8</a:t>
          </a:r>
        </a:p>
      </xdr:txBody>
    </xdr:sp>
    <xdr:clientData/>
  </xdr:twoCellAnchor>
  <xdr:twoCellAnchor>
    <xdr:from>
      <xdr:col>9</xdr:col>
      <xdr:colOff>333377</xdr:colOff>
      <xdr:row>59</xdr:row>
      <xdr:rowOff>95249</xdr:rowOff>
    </xdr:from>
    <xdr:to>
      <xdr:col>9</xdr:col>
      <xdr:colOff>904877</xdr:colOff>
      <xdr:row>60</xdr:row>
      <xdr:rowOff>180974</xdr:rowOff>
    </xdr:to>
    <xdr:sp macro="" textlink="">
      <xdr:nvSpPr>
        <xdr:cNvPr id="9" name="61 Rectángulo redondeado">
          <a:extLst>
            <a:ext uri="{FF2B5EF4-FFF2-40B4-BE49-F238E27FC236}">
              <a16:creationId xmlns:a16="http://schemas.microsoft.com/office/drawing/2014/main" id="{DDF7C858-375F-AD4B-B8D7-CC0B2E3FEAC8}"/>
            </a:ext>
          </a:extLst>
        </xdr:cNvPr>
        <xdr:cNvSpPr/>
      </xdr:nvSpPr>
      <xdr:spPr>
        <a:xfrm rot="16200000">
          <a:off x="7288214" y="118602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lang="es-MX" sz="1100"/>
            <a:t>8</a:t>
          </a:r>
        </a:p>
      </xdr:txBody>
    </xdr:sp>
    <xdr:clientData/>
  </xdr:twoCellAnchor>
  <xdr:oneCellAnchor>
    <xdr:from>
      <xdr:col>9</xdr:col>
      <xdr:colOff>371475</xdr:colOff>
      <xdr:row>61</xdr:row>
      <xdr:rowOff>85725</xdr:rowOff>
    </xdr:from>
    <xdr:ext cx="60157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AA4E6BA5-0BB6-0B49-AEDD-986FBAE521EF}"/>
            </a:ext>
          </a:extLst>
        </xdr:cNvPr>
        <xdr:cNvSpPr txBox="1"/>
      </xdr:nvSpPr>
      <xdr:spPr>
        <a:xfrm>
          <a:off x="7178675" y="123793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1</a:t>
          </a:r>
        </a:p>
      </xdr:txBody>
    </xdr:sp>
    <xdr:clientData/>
  </xdr:oneCellAnchor>
  <xdr:twoCellAnchor>
    <xdr:from>
      <xdr:col>4</xdr:col>
      <xdr:colOff>323707</xdr:colOff>
      <xdr:row>58</xdr:row>
      <xdr:rowOff>20728</xdr:rowOff>
    </xdr:from>
    <xdr:to>
      <xdr:col>4</xdr:col>
      <xdr:colOff>637426</xdr:colOff>
      <xdr:row>60</xdr:row>
      <xdr:rowOff>177800</xdr:rowOff>
    </xdr:to>
    <xdr:sp macro="" textlink="">
      <xdr:nvSpPr>
        <xdr:cNvPr id="11" name="60 Rectángulo redondeado">
          <a:extLst>
            <a:ext uri="{FF2B5EF4-FFF2-40B4-BE49-F238E27FC236}">
              <a16:creationId xmlns:a16="http://schemas.microsoft.com/office/drawing/2014/main" id="{532C7C55-EDA3-5546-85B6-27919DF2A9F9}"/>
            </a:ext>
          </a:extLst>
        </xdr:cNvPr>
        <xdr:cNvSpPr/>
      </xdr:nvSpPr>
      <xdr:spPr>
        <a:xfrm>
          <a:off x="3371707" y="11742828"/>
          <a:ext cx="313719" cy="538072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900" b="1"/>
        </a:p>
      </xdr:txBody>
    </xdr:sp>
    <xdr:clientData/>
  </xdr:twoCellAnchor>
  <xdr:twoCellAnchor>
    <xdr:from>
      <xdr:col>9</xdr:col>
      <xdr:colOff>638179</xdr:colOff>
      <xdr:row>46</xdr:row>
      <xdr:rowOff>171449</xdr:rowOff>
    </xdr:from>
    <xdr:to>
      <xdr:col>10</xdr:col>
      <xdr:colOff>282579</xdr:colOff>
      <xdr:row>48</xdr:row>
      <xdr:rowOff>53974</xdr:rowOff>
    </xdr:to>
    <xdr:sp macro="" textlink="">
      <xdr:nvSpPr>
        <xdr:cNvPr id="12" name="61 Rectángulo redondeado">
          <a:extLst>
            <a:ext uri="{FF2B5EF4-FFF2-40B4-BE49-F238E27FC236}">
              <a16:creationId xmlns:a16="http://schemas.microsoft.com/office/drawing/2014/main" id="{6B9DA7FB-BDA0-B146-AF11-4F43EC0B99BC}"/>
            </a:ext>
          </a:extLst>
        </xdr:cNvPr>
        <xdr:cNvSpPr/>
      </xdr:nvSpPr>
      <xdr:spPr>
        <a:xfrm rot="16200000">
          <a:off x="7593016" y="9434512"/>
          <a:ext cx="276225" cy="571500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5</xdr:col>
      <xdr:colOff>663579</xdr:colOff>
      <xdr:row>54</xdr:row>
      <xdr:rowOff>171449</xdr:rowOff>
    </xdr:from>
    <xdr:to>
      <xdr:col>6</xdr:col>
      <xdr:colOff>165103</xdr:colOff>
      <xdr:row>56</xdr:row>
      <xdr:rowOff>152399</xdr:rowOff>
    </xdr:to>
    <xdr:sp macro="" textlink="">
      <xdr:nvSpPr>
        <xdr:cNvPr id="13" name="61 Rectángulo redondeado">
          <a:extLst>
            <a:ext uri="{FF2B5EF4-FFF2-40B4-BE49-F238E27FC236}">
              <a16:creationId xmlns:a16="http://schemas.microsoft.com/office/drawing/2014/main" id="{D70A77B0-12A1-5845-8901-5BF8AD3F5592}"/>
            </a:ext>
          </a:extLst>
        </xdr:cNvPr>
        <xdr:cNvSpPr/>
      </xdr:nvSpPr>
      <xdr:spPr>
        <a:xfrm rot="16200000">
          <a:off x="4837116" y="11136312"/>
          <a:ext cx="361950" cy="327024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4</xdr:col>
      <xdr:colOff>854075</xdr:colOff>
      <xdr:row>55</xdr:row>
      <xdr:rowOff>22225</xdr:rowOff>
    </xdr:from>
    <xdr:ext cx="946349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C802339D-EECA-AD4B-B4EE-0E365BB849DA}"/>
            </a:ext>
          </a:extLst>
        </xdr:cNvPr>
        <xdr:cNvSpPr txBox="1"/>
      </xdr:nvSpPr>
      <xdr:spPr>
        <a:xfrm>
          <a:off x="3902075" y="11160125"/>
          <a:ext cx="94634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PASTEL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695326</xdr:colOff>
      <xdr:row>53</xdr:row>
      <xdr:rowOff>95250</xdr:rowOff>
    </xdr:from>
    <xdr:to>
      <xdr:col>7</xdr:col>
      <xdr:colOff>742951</xdr:colOff>
      <xdr:row>56</xdr:row>
      <xdr:rowOff>85724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E53AED4E-6406-5345-BC95-5FC36A63F870}"/>
            </a:ext>
          </a:extLst>
        </xdr:cNvPr>
        <xdr:cNvSpPr/>
      </xdr:nvSpPr>
      <xdr:spPr>
        <a:xfrm>
          <a:off x="4886326" y="10852150"/>
          <a:ext cx="1355725" cy="561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190647</xdr:colOff>
      <xdr:row>54</xdr:row>
      <xdr:rowOff>48164</xdr:rowOff>
    </xdr:from>
    <xdr:ext cx="495007" cy="280205"/>
    <xdr:sp macro="" textlink="">
      <xdr:nvSpPr>
        <xdr:cNvPr id="3" name="5 Rectángulo">
          <a:extLst>
            <a:ext uri="{FF2B5EF4-FFF2-40B4-BE49-F238E27FC236}">
              <a16:creationId xmlns:a16="http://schemas.microsoft.com/office/drawing/2014/main" id="{6D1B2B9C-4FEE-1C4B-8EC6-28AF65D84AF6}"/>
            </a:ext>
          </a:extLst>
        </xdr:cNvPr>
        <xdr:cNvSpPr/>
      </xdr:nvSpPr>
      <xdr:spPr>
        <a:xfrm>
          <a:off x="5207147" y="109955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9</xdr:col>
      <xdr:colOff>679323</xdr:colOff>
      <xdr:row>44</xdr:row>
      <xdr:rowOff>171989</xdr:rowOff>
    </xdr:from>
    <xdr:ext cx="584455" cy="280205"/>
    <xdr:sp macro="" textlink="">
      <xdr:nvSpPr>
        <xdr:cNvPr id="4" name="46 Rectángulo">
          <a:extLst>
            <a:ext uri="{FF2B5EF4-FFF2-40B4-BE49-F238E27FC236}">
              <a16:creationId xmlns:a16="http://schemas.microsoft.com/office/drawing/2014/main" id="{62D2280B-7351-D14E-9AA6-DB0E8B499F8D}"/>
            </a:ext>
          </a:extLst>
        </xdr:cNvPr>
        <xdr:cNvSpPr/>
      </xdr:nvSpPr>
      <xdr:spPr>
        <a:xfrm>
          <a:off x="7486523" y="91508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twoCellAnchor>
    <xdr:from>
      <xdr:col>5</xdr:col>
      <xdr:colOff>695326</xdr:colOff>
      <xdr:row>53</xdr:row>
      <xdr:rowOff>95250</xdr:rowOff>
    </xdr:from>
    <xdr:to>
      <xdr:col>7</xdr:col>
      <xdr:colOff>742951</xdr:colOff>
      <xdr:row>56</xdr:row>
      <xdr:rowOff>85724</xdr:rowOff>
    </xdr:to>
    <xdr:sp macro="" textlink="">
      <xdr:nvSpPr>
        <xdr:cNvPr id="5" name="24 Rectángulo">
          <a:extLst>
            <a:ext uri="{FF2B5EF4-FFF2-40B4-BE49-F238E27FC236}">
              <a16:creationId xmlns:a16="http://schemas.microsoft.com/office/drawing/2014/main" id="{8EBCF724-4EEF-4248-8779-F173ADAF1B3B}"/>
            </a:ext>
          </a:extLst>
        </xdr:cNvPr>
        <xdr:cNvSpPr/>
      </xdr:nvSpPr>
      <xdr:spPr>
        <a:xfrm>
          <a:off x="4886326" y="10852150"/>
          <a:ext cx="1355725" cy="561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190647</xdr:colOff>
      <xdr:row>54</xdr:row>
      <xdr:rowOff>48164</xdr:rowOff>
    </xdr:from>
    <xdr:ext cx="495007" cy="280205"/>
    <xdr:sp macro="" textlink="">
      <xdr:nvSpPr>
        <xdr:cNvPr id="6" name="26 Rectángulo">
          <a:extLst>
            <a:ext uri="{FF2B5EF4-FFF2-40B4-BE49-F238E27FC236}">
              <a16:creationId xmlns:a16="http://schemas.microsoft.com/office/drawing/2014/main" id="{4C14ADEF-8300-464A-862F-26C463067A4D}"/>
            </a:ext>
          </a:extLst>
        </xdr:cNvPr>
        <xdr:cNvSpPr/>
      </xdr:nvSpPr>
      <xdr:spPr>
        <a:xfrm>
          <a:off x="5207147" y="109955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9</xdr:col>
      <xdr:colOff>679323</xdr:colOff>
      <xdr:row>44</xdr:row>
      <xdr:rowOff>171989</xdr:rowOff>
    </xdr:from>
    <xdr:ext cx="584455" cy="280205"/>
    <xdr:sp macro="" textlink="">
      <xdr:nvSpPr>
        <xdr:cNvPr id="7" name="47 Rectángulo">
          <a:extLst>
            <a:ext uri="{FF2B5EF4-FFF2-40B4-BE49-F238E27FC236}">
              <a16:creationId xmlns:a16="http://schemas.microsoft.com/office/drawing/2014/main" id="{0B38209D-1D70-9743-8E90-44704467109F}"/>
            </a:ext>
          </a:extLst>
        </xdr:cNvPr>
        <xdr:cNvSpPr/>
      </xdr:nvSpPr>
      <xdr:spPr>
        <a:xfrm>
          <a:off x="7486523" y="91508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twoCellAnchor>
    <xdr:from>
      <xdr:col>7</xdr:col>
      <xdr:colOff>285607</xdr:colOff>
      <xdr:row>57</xdr:row>
      <xdr:rowOff>109628</xdr:rowOff>
    </xdr:from>
    <xdr:to>
      <xdr:col>7</xdr:col>
      <xdr:colOff>599326</xdr:colOff>
      <xdr:row>60</xdr:row>
      <xdr:rowOff>76200</xdr:rowOff>
    </xdr:to>
    <xdr:sp macro="" textlink="">
      <xdr:nvSpPr>
        <xdr:cNvPr id="8" name="60 Rectángulo redondeado">
          <a:extLst>
            <a:ext uri="{FF2B5EF4-FFF2-40B4-BE49-F238E27FC236}">
              <a16:creationId xmlns:a16="http://schemas.microsoft.com/office/drawing/2014/main" id="{E9D66957-2338-6545-8D17-586FEC4313B3}"/>
            </a:ext>
          </a:extLst>
        </xdr:cNvPr>
        <xdr:cNvSpPr/>
      </xdr:nvSpPr>
      <xdr:spPr>
        <a:xfrm>
          <a:off x="5784707" y="11641228"/>
          <a:ext cx="313719" cy="53807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1"/>
            <a:t>8</a:t>
          </a:r>
        </a:p>
      </xdr:txBody>
    </xdr:sp>
    <xdr:clientData/>
  </xdr:twoCellAnchor>
  <xdr:twoCellAnchor>
    <xdr:from>
      <xdr:col>9</xdr:col>
      <xdr:colOff>333377</xdr:colOff>
      <xdr:row>59</xdr:row>
      <xdr:rowOff>95249</xdr:rowOff>
    </xdr:from>
    <xdr:to>
      <xdr:col>9</xdr:col>
      <xdr:colOff>904877</xdr:colOff>
      <xdr:row>60</xdr:row>
      <xdr:rowOff>180974</xdr:rowOff>
    </xdr:to>
    <xdr:sp macro="" textlink="">
      <xdr:nvSpPr>
        <xdr:cNvPr id="9" name="61 Rectángulo redondeado">
          <a:extLst>
            <a:ext uri="{FF2B5EF4-FFF2-40B4-BE49-F238E27FC236}">
              <a16:creationId xmlns:a16="http://schemas.microsoft.com/office/drawing/2014/main" id="{AC55E103-79DB-5040-AD04-8CF1A609E8E8}"/>
            </a:ext>
          </a:extLst>
        </xdr:cNvPr>
        <xdr:cNvSpPr/>
      </xdr:nvSpPr>
      <xdr:spPr>
        <a:xfrm rot="16200000">
          <a:off x="7288214" y="118602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lang="es-MX" sz="1100"/>
            <a:t>8</a:t>
          </a:r>
        </a:p>
      </xdr:txBody>
    </xdr:sp>
    <xdr:clientData/>
  </xdr:twoCellAnchor>
  <xdr:oneCellAnchor>
    <xdr:from>
      <xdr:col>9</xdr:col>
      <xdr:colOff>371475</xdr:colOff>
      <xdr:row>61</xdr:row>
      <xdr:rowOff>85725</xdr:rowOff>
    </xdr:from>
    <xdr:ext cx="60157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4F0182A6-314E-5A42-9601-FC0A53D4E938}"/>
            </a:ext>
          </a:extLst>
        </xdr:cNvPr>
        <xdr:cNvSpPr txBox="1"/>
      </xdr:nvSpPr>
      <xdr:spPr>
        <a:xfrm>
          <a:off x="7178675" y="123793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1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695326</xdr:colOff>
      <xdr:row>53</xdr:row>
      <xdr:rowOff>95250</xdr:rowOff>
    </xdr:from>
    <xdr:to>
      <xdr:col>7</xdr:col>
      <xdr:colOff>742951</xdr:colOff>
      <xdr:row>56</xdr:row>
      <xdr:rowOff>85724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691F71E5-7D43-9641-82A1-AE642ACCC7A0}"/>
            </a:ext>
          </a:extLst>
        </xdr:cNvPr>
        <xdr:cNvSpPr/>
      </xdr:nvSpPr>
      <xdr:spPr>
        <a:xfrm>
          <a:off x="4886326" y="10852150"/>
          <a:ext cx="1355725" cy="561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190647</xdr:colOff>
      <xdr:row>54</xdr:row>
      <xdr:rowOff>48164</xdr:rowOff>
    </xdr:from>
    <xdr:ext cx="495007" cy="280205"/>
    <xdr:sp macro="" textlink="">
      <xdr:nvSpPr>
        <xdr:cNvPr id="3" name="5 Rectángulo">
          <a:extLst>
            <a:ext uri="{FF2B5EF4-FFF2-40B4-BE49-F238E27FC236}">
              <a16:creationId xmlns:a16="http://schemas.microsoft.com/office/drawing/2014/main" id="{F5AE1AC5-E32B-3746-B0F4-629D9004ED4A}"/>
            </a:ext>
          </a:extLst>
        </xdr:cNvPr>
        <xdr:cNvSpPr/>
      </xdr:nvSpPr>
      <xdr:spPr>
        <a:xfrm>
          <a:off x="5207147" y="109955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9</xdr:col>
      <xdr:colOff>679323</xdr:colOff>
      <xdr:row>44</xdr:row>
      <xdr:rowOff>171989</xdr:rowOff>
    </xdr:from>
    <xdr:ext cx="584455" cy="280205"/>
    <xdr:sp macro="" textlink="">
      <xdr:nvSpPr>
        <xdr:cNvPr id="4" name="46 Rectángulo">
          <a:extLst>
            <a:ext uri="{FF2B5EF4-FFF2-40B4-BE49-F238E27FC236}">
              <a16:creationId xmlns:a16="http://schemas.microsoft.com/office/drawing/2014/main" id="{B9C0A855-C2BB-D44A-A7F3-970173F82C22}"/>
            </a:ext>
          </a:extLst>
        </xdr:cNvPr>
        <xdr:cNvSpPr/>
      </xdr:nvSpPr>
      <xdr:spPr>
        <a:xfrm>
          <a:off x="7486523" y="91508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twoCellAnchor>
    <xdr:from>
      <xdr:col>5</xdr:col>
      <xdr:colOff>695326</xdr:colOff>
      <xdr:row>53</xdr:row>
      <xdr:rowOff>95250</xdr:rowOff>
    </xdr:from>
    <xdr:to>
      <xdr:col>7</xdr:col>
      <xdr:colOff>742951</xdr:colOff>
      <xdr:row>56</xdr:row>
      <xdr:rowOff>85724</xdr:rowOff>
    </xdr:to>
    <xdr:sp macro="" textlink="">
      <xdr:nvSpPr>
        <xdr:cNvPr id="5" name="24 Rectángulo">
          <a:extLst>
            <a:ext uri="{FF2B5EF4-FFF2-40B4-BE49-F238E27FC236}">
              <a16:creationId xmlns:a16="http://schemas.microsoft.com/office/drawing/2014/main" id="{DB74CD87-4322-BE47-9BA1-0D44A0464D03}"/>
            </a:ext>
          </a:extLst>
        </xdr:cNvPr>
        <xdr:cNvSpPr/>
      </xdr:nvSpPr>
      <xdr:spPr>
        <a:xfrm>
          <a:off x="4886326" y="10852150"/>
          <a:ext cx="1355725" cy="561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190647</xdr:colOff>
      <xdr:row>54</xdr:row>
      <xdr:rowOff>48164</xdr:rowOff>
    </xdr:from>
    <xdr:ext cx="495007" cy="280205"/>
    <xdr:sp macro="" textlink="">
      <xdr:nvSpPr>
        <xdr:cNvPr id="6" name="26 Rectángulo">
          <a:extLst>
            <a:ext uri="{FF2B5EF4-FFF2-40B4-BE49-F238E27FC236}">
              <a16:creationId xmlns:a16="http://schemas.microsoft.com/office/drawing/2014/main" id="{7F7E0C7E-910D-904C-9630-CAF77BA077D0}"/>
            </a:ext>
          </a:extLst>
        </xdr:cNvPr>
        <xdr:cNvSpPr/>
      </xdr:nvSpPr>
      <xdr:spPr>
        <a:xfrm>
          <a:off x="5207147" y="109955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9</xdr:col>
      <xdr:colOff>679323</xdr:colOff>
      <xdr:row>44</xdr:row>
      <xdr:rowOff>171989</xdr:rowOff>
    </xdr:from>
    <xdr:ext cx="584455" cy="280205"/>
    <xdr:sp macro="" textlink="">
      <xdr:nvSpPr>
        <xdr:cNvPr id="7" name="47 Rectángulo">
          <a:extLst>
            <a:ext uri="{FF2B5EF4-FFF2-40B4-BE49-F238E27FC236}">
              <a16:creationId xmlns:a16="http://schemas.microsoft.com/office/drawing/2014/main" id="{D931679F-FD93-D246-84E7-53CEE82DB28A}"/>
            </a:ext>
          </a:extLst>
        </xdr:cNvPr>
        <xdr:cNvSpPr/>
      </xdr:nvSpPr>
      <xdr:spPr>
        <a:xfrm>
          <a:off x="7486523" y="91508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twoCellAnchor>
    <xdr:from>
      <xdr:col>7</xdr:col>
      <xdr:colOff>285607</xdr:colOff>
      <xdr:row>57</xdr:row>
      <xdr:rowOff>109628</xdr:rowOff>
    </xdr:from>
    <xdr:to>
      <xdr:col>7</xdr:col>
      <xdr:colOff>599326</xdr:colOff>
      <xdr:row>60</xdr:row>
      <xdr:rowOff>76200</xdr:rowOff>
    </xdr:to>
    <xdr:sp macro="" textlink="">
      <xdr:nvSpPr>
        <xdr:cNvPr id="8" name="60 Rectángulo redondeado">
          <a:extLst>
            <a:ext uri="{FF2B5EF4-FFF2-40B4-BE49-F238E27FC236}">
              <a16:creationId xmlns:a16="http://schemas.microsoft.com/office/drawing/2014/main" id="{F8C4FE44-4328-7F43-88C9-701098A33B4D}"/>
            </a:ext>
          </a:extLst>
        </xdr:cNvPr>
        <xdr:cNvSpPr/>
      </xdr:nvSpPr>
      <xdr:spPr>
        <a:xfrm>
          <a:off x="5784707" y="11641228"/>
          <a:ext cx="313719" cy="53807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1"/>
            <a:t>8</a:t>
          </a:r>
        </a:p>
      </xdr:txBody>
    </xdr:sp>
    <xdr:clientData/>
  </xdr:twoCellAnchor>
  <xdr:twoCellAnchor>
    <xdr:from>
      <xdr:col>9</xdr:col>
      <xdr:colOff>333377</xdr:colOff>
      <xdr:row>59</xdr:row>
      <xdr:rowOff>95249</xdr:rowOff>
    </xdr:from>
    <xdr:to>
      <xdr:col>9</xdr:col>
      <xdr:colOff>904877</xdr:colOff>
      <xdr:row>60</xdr:row>
      <xdr:rowOff>180974</xdr:rowOff>
    </xdr:to>
    <xdr:sp macro="" textlink="">
      <xdr:nvSpPr>
        <xdr:cNvPr id="9" name="61 Rectángulo redondeado">
          <a:extLst>
            <a:ext uri="{FF2B5EF4-FFF2-40B4-BE49-F238E27FC236}">
              <a16:creationId xmlns:a16="http://schemas.microsoft.com/office/drawing/2014/main" id="{FA621256-E931-8E4C-B36F-4C52F52C8AF1}"/>
            </a:ext>
          </a:extLst>
        </xdr:cNvPr>
        <xdr:cNvSpPr/>
      </xdr:nvSpPr>
      <xdr:spPr>
        <a:xfrm rot="16200000">
          <a:off x="7288214" y="118602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lang="es-MX" sz="1100"/>
            <a:t>8</a:t>
          </a:r>
        </a:p>
      </xdr:txBody>
    </xdr:sp>
    <xdr:clientData/>
  </xdr:twoCellAnchor>
  <xdr:oneCellAnchor>
    <xdr:from>
      <xdr:col>9</xdr:col>
      <xdr:colOff>371475</xdr:colOff>
      <xdr:row>61</xdr:row>
      <xdr:rowOff>85725</xdr:rowOff>
    </xdr:from>
    <xdr:ext cx="60157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E879F7BA-1C88-5945-9AF5-954580E2D1FA}"/>
            </a:ext>
          </a:extLst>
        </xdr:cNvPr>
        <xdr:cNvSpPr txBox="1"/>
      </xdr:nvSpPr>
      <xdr:spPr>
        <a:xfrm>
          <a:off x="7178675" y="123793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1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695326</xdr:colOff>
      <xdr:row>53</xdr:row>
      <xdr:rowOff>95250</xdr:rowOff>
    </xdr:from>
    <xdr:to>
      <xdr:col>7</xdr:col>
      <xdr:colOff>742951</xdr:colOff>
      <xdr:row>56</xdr:row>
      <xdr:rowOff>85724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BAC43D89-AE3D-B841-AF5A-55049A07F5E4}"/>
            </a:ext>
          </a:extLst>
        </xdr:cNvPr>
        <xdr:cNvSpPr/>
      </xdr:nvSpPr>
      <xdr:spPr>
        <a:xfrm>
          <a:off x="4886326" y="10852150"/>
          <a:ext cx="1355725" cy="561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190647</xdr:colOff>
      <xdr:row>54</xdr:row>
      <xdr:rowOff>48164</xdr:rowOff>
    </xdr:from>
    <xdr:ext cx="495007" cy="280205"/>
    <xdr:sp macro="" textlink="">
      <xdr:nvSpPr>
        <xdr:cNvPr id="3" name="5 Rectángulo">
          <a:extLst>
            <a:ext uri="{FF2B5EF4-FFF2-40B4-BE49-F238E27FC236}">
              <a16:creationId xmlns:a16="http://schemas.microsoft.com/office/drawing/2014/main" id="{85D6A9A4-3DF4-4748-A932-78D429D2631B}"/>
            </a:ext>
          </a:extLst>
        </xdr:cNvPr>
        <xdr:cNvSpPr/>
      </xdr:nvSpPr>
      <xdr:spPr>
        <a:xfrm>
          <a:off x="5207147" y="109955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9</xdr:col>
      <xdr:colOff>679323</xdr:colOff>
      <xdr:row>44</xdr:row>
      <xdr:rowOff>171989</xdr:rowOff>
    </xdr:from>
    <xdr:ext cx="584455" cy="280205"/>
    <xdr:sp macro="" textlink="">
      <xdr:nvSpPr>
        <xdr:cNvPr id="4" name="46 Rectángulo">
          <a:extLst>
            <a:ext uri="{FF2B5EF4-FFF2-40B4-BE49-F238E27FC236}">
              <a16:creationId xmlns:a16="http://schemas.microsoft.com/office/drawing/2014/main" id="{D213EE44-A47F-164E-B64A-6C360226FE57}"/>
            </a:ext>
          </a:extLst>
        </xdr:cNvPr>
        <xdr:cNvSpPr/>
      </xdr:nvSpPr>
      <xdr:spPr>
        <a:xfrm>
          <a:off x="7486523" y="91508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twoCellAnchor>
    <xdr:from>
      <xdr:col>5</xdr:col>
      <xdr:colOff>695326</xdr:colOff>
      <xdr:row>53</xdr:row>
      <xdr:rowOff>95250</xdr:rowOff>
    </xdr:from>
    <xdr:to>
      <xdr:col>7</xdr:col>
      <xdr:colOff>742951</xdr:colOff>
      <xdr:row>56</xdr:row>
      <xdr:rowOff>85724</xdr:rowOff>
    </xdr:to>
    <xdr:sp macro="" textlink="">
      <xdr:nvSpPr>
        <xdr:cNvPr id="5" name="24 Rectángulo">
          <a:extLst>
            <a:ext uri="{FF2B5EF4-FFF2-40B4-BE49-F238E27FC236}">
              <a16:creationId xmlns:a16="http://schemas.microsoft.com/office/drawing/2014/main" id="{80180A82-F1F8-7641-97D5-7AD2F37C3D73}"/>
            </a:ext>
          </a:extLst>
        </xdr:cNvPr>
        <xdr:cNvSpPr/>
      </xdr:nvSpPr>
      <xdr:spPr>
        <a:xfrm>
          <a:off x="4886326" y="10852150"/>
          <a:ext cx="1355725" cy="561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190647</xdr:colOff>
      <xdr:row>54</xdr:row>
      <xdr:rowOff>48164</xdr:rowOff>
    </xdr:from>
    <xdr:ext cx="495007" cy="280205"/>
    <xdr:sp macro="" textlink="">
      <xdr:nvSpPr>
        <xdr:cNvPr id="6" name="26 Rectángulo">
          <a:extLst>
            <a:ext uri="{FF2B5EF4-FFF2-40B4-BE49-F238E27FC236}">
              <a16:creationId xmlns:a16="http://schemas.microsoft.com/office/drawing/2014/main" id="{FC300D67-C1EC-2540-AEB8-75D85F6F9957}"/>
            </a:ext>
          </a:extLst>
        </xdr:cNvPr>
        <xdr:cNvSpPr/>
      </xdr:nvSpPr>
      <xdr:spPr>
        <a:xfrm>
          <a:off x="5207147" y="109955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9</xdr:col>
      <xdr:colOff>679323</xdr:colOff>
      <xdr:row>44</xdr:row>
      <xdr:rowOff>171989</xdr:rowOff>
    </xdr:from>
    <xdr:ext cx="584455" cy="280205"/>
    <xdr:sp macro="" textlink="">
      <xdr:nvSpPr>
        <xdr:cNvPr id="7" name="47 Rectángulo">
          <a:extLst>
            <a:ext uri="{FF2B5EF4-FFF2-40B4-BE49-F238E27FC236}">
              <a16:creationId xmlns:a16="http://schemas.microsoft.com/office/drawing/2014/main" id="{85CB3457-DAB4-C34B-9202-9B3A1500E206}"/>
            </a:ext>
          </a:extLst>
        </xdr:cNvPr>
        <xdr:cNvSpPr/>
      </xdr:nvSpPr>
      <xdr:spPr>
        <a:xfrm>
          <a:off x="7486523" y="91508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twoCellAnchor>
    <xdr:from>
      <xdr:col>7</xdr:col>
      <xdr:colOff>285607</xdr:colOff>
      <xdr:row>57</xdr:row>
      <xdr:rowOff>109628</xdr:rowOff>
    </xdr:from>
    <xdr:to>
      <xdr:col>7</xdr:col>
      <xdr:colOff>599326</xdr:colOff>
      <xdr:row>60</xdr:row>
      <xdr:rowOff>76200</xdr:rowOff>
    </xdr:to>
    <xdr:sp macro="" textlink="">
      <xdr:nvSpPr>
        <xdr:cNvPr id="8" name="60 Rectángulo redondeado">
          <a:extLst>
            <a:ext uri="{FF2B5EF4-FFF2-40B4-BE49-F238E27FC236}">
              <a16:creationId xmlns:a16="http://schemas.microsoft.com/office/drawing/2014/main" id="{58DB5DA5-B0E9-8544-9DD4-3162F6CFF125}"/>
            </a:ext>
          </a:extLst>
        </xdr:cNvPr>
        <xdr:cNvSpPr/>
      </xdr:nvSpPr>
      <xdr:spPr>
        <a:xfrm>
          <a:off x="5784707" y="11641228"/>
          <a:ext cx="313719" cy="53807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1"/>
            <a:t>8</a:t>
          </a:r>
        </a:p>
      </xdr:txBody>
    </xdr:sp>
    <xdr:clientData/>
  </xdr:twoCellAnchor>
  <xdr:twoCellAnchor>
    <xdr:from>
      <xdr:col>9</xdr:col>
      <xdr:colOff>333377</xdr:colOff>
      <xdr:row>59</xdr:row>
      <xdr:rowOff>95249</xdr:rowOff>
    </xdr:from>
    <xdr:to>
      <xdr:col>9</xdr:col>
      <xdr:colOff>904877</xdr:colOff>
      <xdr:row>60</xdr:row>
      <xdr:rowOff>180974</xdr:rowOff>
    </xdr:to>
    <xdr:sp macro="" textlink="">
      <xdr:nvSpPr>
        <xdr:cNvPr id="9" name="61 Rectángulo redondeado">
          <a:extLst>
            <a:ext uri="{FF2B5EF4-FFF2-40B4-BE49-F238E27FC236}">
              <a16:creationId xmlns:a16="http://schemas.microsoft.com/office/drawing/2014/main" id="{40264D9B-8BE1-504E-84F0-3189358F0272}"/>
            </a:ext>
          </a:extLst>
        </xdr:cNvPr>
        <xdr:cNvSpPr/>
      </xdr:nvSpPr>
      <xdr:spPr>
        <a:xfrm rot="16200000">
          <a:off x="7288214" y="118602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lang="es-MX" sz="1100"/>
            <a:t>8</a:t>
          </a:r>
        </a:p>
      </xdr:txBody>
    </xdr:sp>
    <xdr:clientData/>
  </xdr:twoCellAnchor>
  <xdr:oneCellAnchor>
    <xdr:from>
      <xdr:col>9</xdr:col>
      <xdr:colOff>371475</xdr:colOff>
      <xdr:row>61</xdr:row>
      <xdr:rowOff>85725</xdr:rowOff>
    </xdr:from>
    <xdr:ext cx="60157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4ED6F004-17D6-A94D-9B01-9326070558FF}"/>
            </a:ext>
          </a:extLst>
        </xdr:cNvPr>
        <xdr:cNvSpPr txBox="1"/>
      </xdr:nvSpPr>
      <xdr:spPr>
        <a:xfrm>
          <a:off x="7178675" y="123793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1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695326</xdr:colOff>
      <xdr:row>53</xdr:row>
      <xdr:rowOff>95250</xdr:rowOff>
    </xdr:from>
    <xdr:to>
      <xdr:col>7</xdr:col>
      <xdr:colOff>742951</xdr:colOff>
      <xdr:row>56</xdr:row>
      <xdr:rowOff>85724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C9A23C39-4875-4040-9CAD-3A93092E0C8D}"/>
            </a:ext>
          </a:extLst>
        </xdr:cNvPr>
        <xdr:cNvSpPr/>
      </xdr:nvSpPr>
      <xdr:spPr>
        <a:xfrm>
          <a:off x="4886326" y="10852150"/>
          <a:ext cx="1355725" cy="561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190647</xdr:colOff>
      <xdr:row>54</xdr:row>
      <xdr:rowOff>48164</xdr:rowOff>
    </xdr:from>
    <xdr:ext cx="495007" cy="280205"/>
    <xdr:sp macro="" textlink="">
      <xdr:nvSpPr>
        <xdr:cNvPr id="3" name="5 Rectángulo">
          <a:extLst>
            <a:ext uri="{FF2B5EF4-FFF2-40B4-BE49-F238E27FC236}">
              <a16:creationId xmlns:a16="http://schemas.microsoft.com/office/drawing/2014/main" id="{09D85FF8-3F50-C046-A894-32CA599AF65F}"/>
            </a:ext>
          </a:extLst>
        </xdr:cNvPr>
        <xdr:cNvSpPr/>
      </xdr:nvSpPr>
      <xdr:spPr>
        <a:xfrm>
          <a:off x="5207147" y="109955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9</xdr:col>
      <xdr:colOff>679323</xdr:colOff>
      <xdr:row>44</xdr:row>
      <xdr:rowOff>171989</xdr:rowOff>
    </xdr:from>
    <xdr:ext cx="584455" cy="280205"/>
    <xdr:sp macro="" textlink="">
      <xdr:nvSpPr>
        <xdr:cNvPr id="4" name="46 Rectángulo">
          <a:extLst>
            <a:ext uri="{FF2B5EF4-FFF2-40B4-BE49-F238E27FC236}">
              <a16:creationId xmlns:a16="http://schemas.microsoft.com/office/drawing/2014/main" id="{7E442D2C-929E-1F42-A13B-1A13BA496262}"/>
            </a:ext>
          </a:extLst>
        </xdr:cNvPr>
        <xdr:cNvSpPr/>
      </xdr:nvSpPr>
      <xdr:spPr>
        <a:xfrm>
          <a:off x="7486523" y="91508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twoCellAnchor>
    <xdr:from>
      <xdr:col>5</xdr:col>
      <xdr:colOff>695326</xdr:colOff>
      <xdr:row>53</xdr:row>
      <xdr:rowOff>95250</xdr:rowOff>
    </xdr:from>
    <xdr:to>
      <xdr:col>7</xdr:col>
      <xdr:colOff>742951</xdr:colOff>
      <xdr:row>56</xdr:row>
      <xdr:rowOff>85724</xdr:rowOff>
    </xdr:to>
    <xdr:sp macro="" textlink="">
      <xdr:nvSpPr>
        <xdr:cNvPr id="5" name="24 Rectángulo">
          <a:extLst>
            <a:ext uri="{FF2B5EF4-FFF2-40B4-BE49-F238E27FC236}">
              <a16:creationId xmlns:a16="http://schemas.microsoft.com/office/drawing/2014/main" id="{B09EB902-2829-EF44-9ECF-C7932B0B3E7E}"/>
            </a:ext>
          </a:extLst>
        </xdr:cNvPr>
        <xdr:cNvSpPr/>
      </xdr:nvSpPr>
      <xdr:spPr>
        <a:xfrm>
          <a:off x="4886326" y="10852150"/>
          <a:ext cx="1355725" cy="561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190647</xdr:colOff>
      <xdr:row>54</xdr:row>
      <xdr:rowOff>48164</xdr:rowOff>
    </xdr:from>
    <xdr:ext cx="495007" cy="280205"/>
    <xdr:sp macro="" textlink="">
      <xdr:nvSpPr>
        <xdr:cNvPr id="6" name="26 Rectángulo">
          <a:extLst>
            <a:ext uri="{FF2B5EF4-FFF2-40B4-BE49-F238E27FC236}">
              <a16:creationId xmlns:a16="http://schemas.microsoft.com/office/drawing/2014/main" id="{E6D5D673-78B8-514C-9326-E1B73EA3A36C}"/>
            </a:ext>
          </a:extLst>
        </xdr:cNvPr>
        <xdr:cNvSpPr/>
      </xdr:nvSpPr>
      <xdr:spPr>
        <a:xfrm>
          <a:off x="5207147" y="109955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9</xdr:col>
      <xdr:colOff>679323</xdr:colOff>
      <xdr:row>44</xdr:row>
      <xdr:rowOff>171989</xdr:rowOff>
    </xdr:from>
    <xdr:ext cx="584455" cy="280205"/>
    <xdr:sp macro="" textlink="">
      <xdr:nvSpPr>
        <xdr:cNvPr id="7" name="47 Rectángulo">
          <a:extLst>
            <a:ext uri="{FF2B5EF4-FFF2-40B4-BE49-F238E27FC236}">
              <a16:creationId xmlns:a16="http://schemas.microsoft.com/office/drawing/2014/main" id="{0DB9BC2D-092C-0C4D-B9B3-F5505D44DB7D}"/>
            </a:ext>
          </a:extLst>
        </xdr:cNvPr>
        <xdr:cNvSpPr/>
      </xdr:nvSpPr>
      <xdr:spPr>
        <a:xfrm>
          <a:off x="7486523" y="91508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twoCellAnchor>
    <xdr:from>
      <xdr:col>7</xdr:col>
      <xdr:colOff>285607</xdr:colOff>
      <xdr:row>57</xdr:row>
      <xdr:rowOff>109628</xdr:rowOff>
    </xdr:from>
    <xdr:to>
      <xdr:col>7</xdr:col>
      <xdr:colOff>599326</xdr:colOff>
      <xdr:row>60</xdr:row>
      <xdr:rowOff>76200</xdr:rowOff>
    </xdr:to>
    <xdr:sp macro="" textlink="">
      <xdr:nvSpPr>
        <xdr:cNvPr id="8" name="60 Rectángulo redondeado">
          <a:extLst>
            <a:ext uri="{FF2B5EF4-FFF2-40B4-BE49-F238E27FC236}">
              <a16:creationId xmlns:a16="http://schemas.microsoft.com/office/drawing/2014/main" id="{FAED1167-CD63-A24E-A9A9-82E9356F4083}"/>
            </a:ext>
          </a:extLst>
        </xdr:cNvPr>
        <xdr:cNvSpPr/>
      </xdr:nvSpPr>
      <xdr:spPr>
        <a:xfrm>
          <a:off x="5784707" y="11641228"/>
          <a:ext cx="313719" cy="53807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1"/>
            <a:t>8</a:t>
          </a:r>
        </a:p>
      </xdr:txBody>
    </xdr:sp>
    <xdr:clientData/>
  </xdr:twoCellAnchor>
  <xdr:twoCellAnchor>
    <xdr:from>
      <xdr:col>9</xdr:col>
      <xdr:colOff>333377</xdr:colOff>
      <xdr:row>59</xdr:row>
      <xdr:rowOff>95249</xdr:rowOff>
    </xdr:from>
    <xdr:to>
      <xdr:col>9</xdr:col>
      <xdr:colOff>904877</xdr:colOff>
      <xdr:row>60</xdr:row>
      <xdr:rowOff>180974</xdr:rowOff>
    </xdr:to>
    <xdr:sp macro="" textlink="">
      <xdr:nvSpPr>
        <xdr:cNvPr id="9" name="61 Rectángulo redondeado">
          <a:extLst>
            <a:ext uri="{FF2B5EF4-FFF2-40B4-BE49-F238E27FC236}">
              <a16:creationId xmlns:a16="http://schemas.microsoft.com/office/drawing/2014/main" id="{4E556C44-4E67-B347-8A67-95230C6F3ED0}"/>
            </a:ext>
          </a:extLst>
        </xdr:cNvPr>
        <xdr:cNvSpPr/>
      </xdr:nvSpPr>
      <xdr:spPr>
        <a:xfrm rot="16200000">
          <a:off x="7288214" y="118602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lang="es-MX" sz="1100"/>
            <a:t>8</a:t>
          </a:r>
        </a:p>
      </xdr:txBody>
    </xdr:sp>
    <xdr:clientData/>
  </xdr:twoCellAnchor>
  <xdr:oneCellAnchor>
    <xdr:from>
      <xdr:col>9</xdr:col>
      <xdr:colOff>371475</xdr:colOff>
      <xdr:row>61</xdr:row>
      <xdr:rowOff>85725</xdr:rowOff>
    </xdr:from>
    <xdr:ext cx="60157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424842E7-8011-2B49-9090-C712EA27CDC0}"/>
            </a:ext>
          </a:extLst>
        </xdr:cNvPr>
        <xdr:cNvSpPr txBox="1"/>
      </xdr:nvSpPr>
      <xdr:spPr>
        <a:xfrm>
          <a:off x="7178675" y="123793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1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38100</xdr:rowOff>
    </xdr:from>
    <xdr:to>
      <xdr:col>0</xdr:col>
      <xdr:colOff>495007</xdr:colOff>
      <xdr:row>25</xdr:row>
      <xdr:rowOff>13505</xdr:rowOff>
    </xdr:to>
    <xdr:sp macro="" textlink="">
      <xdr:nvSpPr>
        <xdr:cNvPr id="3" name="5 Rectángul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4407047" y="110336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twoCellAnchor>
  <xdr:twoCellAnchor editAs="oneCell">
    <xdr:from>
      <xdr:col>0</xdr:col>
      <xdr:colOff>0</xdr:colOff>
      <xdr:row>2</xdr:row>
      <xdr:rowOff>165100</xdr:rowOff>
    </xdr:from>
    <xdr:to>
      <xdr:col>0</xdr:col>
      <xdr:colOff>588688</xdr:colOff>
      <xdr:row>3</xdr:row>
      <xdr:rowOff>46705</xdr:rowOff>
    </xdr:to>
    <xdr:sp macro="" textlink="">
      <xdr:nvSpPr>
        <xdr:cNvPr id="4" name="46 Rectángul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6686423" y="90111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twoCellAnchor>
  <xdr:oneCellAnchor>
    <xdr:from>
      <xdr:col>28</xdr:col>
      <xdr:colOff>0</xdr:colOff>
      <xdr:row>24</xdr:row>
      <xdr:rowOff>38100</xdr:rowOff>
    </xdr:from>
    <xdr:ext cx="495007" cy="280205"/>
    <xdr:sp macro="" textlink="">
      <xdr:nvSpPr>
        <xdr:cNvPr id="2" name="5 Rectángulo">
          <a:extLst>
            <a:ext uri="{FF2B5EF4-FFF2-40B4-BE49-F238E27FC236}">
              <a16:creationId xmlns:a16="http://schemas.microsoft.com/office/drawing/2014/main" id="{4A6FC765-FEBB-F640-BE0B-B62C51D16305}"/>
            </a:ext>
          </a:extLst>
        </xdr:cNvPr>
        <xdr:cNvSpPr/>
      </xdr:nvSpPr>
      <xdr:spPr>
        <a:xfrm>
          <a:off x="0" y="2815167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28</xdr:col>
      <xdr:colOff>0</xdr:colOff>
      <xdr:row>2</xdr:row>
      <xdr:rowOff>165100</xdr:rowOff>
    </xdr:from>
    <xdr:ext cx="588688" cy="284439"/>
    <xdr:sp macro="" textlink="">
      <xdr:nvSpPr>
        <xdr:cNvPr id="5" name="46 Rectángulo">
          <a:extLst>
            <a:ext uri="{FF2B5EF4-FFF2-40B4-BE49-F238E27FC236}">
              <a16:creationId xmlns:a16="http://schemas.microsoft.com/office/drawing/2014/main" id="{566748CA-A18E-2E4C-8F73-3B244CC17822}"/>
            </a:ext>
          </a:extLst>
        </xdr:cNvPr>
        <xdr:cNvSpPr/>
      </xdr:nvSpPr>
      <xdr:spPr>
        <a:xfrm>
          <a:off x="0" y="554567"/>
          <a:ext cx="588688" cy="28443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oneCellAnchor>
    <xdr:from>
      <xdr:col>51</xdr:col>
      <xdr:colOff>0</xdr:colOff>
      <xdr:row>24</xdr:row>
      <xdr:rowOff>38100</xdr:rowOff>
    </xdr:from>
    <xdr:ext cx="495007" cy="282879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438ED3AC-5F0F-0E47-918B-99E3CD8C59BA}"/>
            </a:ext>
          </a:extLst>
        </xdr:cNvPr>
        <xdr:cNvSpPr/>
      </xdr:nvSpPr>
      <xdr:spPr>
        <a:xfrm>
          <a:off x="0" y="5211679"/>
          <a:ext cx="495007" cy="2828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51</xdr:col>
      <xdr:colOff>0</xdr:colOff>
      <xdr:row>2</xdr:row>
      <xdr:rowOff>165100</xdr:rowOff>
    </xdr:from>
    <xdr:ext cx="588688" cy="269289"/>
    <xdr:sp macro="" textlink="">
      <xdr:nvSpPr>
        <xdr:cNvPr id="7" name="46 Rectángulo">
          <a:extLst>
            <a:ext uri="{FF2B5EF4-FFF2-40B4-BE49-F238E27FC236}">
              <a16:creationId xmlns:a16="http://schemas.microsoft.com/office/drawing/2014/main" id="{48F6E0A4-3E8B-0741-99AB-8EE5D8F45650}"/>
            </a:ext>
          </a:extLst>
        </xdr:cNvPr>
        <xdr:cNvSpPr/>
      </xdr:nvSpPr>
      <xdr:spPr>
        <a:xfrm>
          <a:off x="0" y="539416"/>
          <a:ext cx="588688" cy="26928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oneCellAnchor>
    <xdr:from>
      <xdr:col>79</xdr:col>
      <xdr:colOff>0</xdr:colOff>
      <xdr:row>24</xdr:row>
      <xdr:rowOff>38100</xdr:rowOff>
    </xdr:from>
    <xdr:ext cx="495007" cy="280205"/>
    <xdr:sp macro="" textlink="">
      <xdr:nvSpPr>
        <xdr:cNvPr id="8" name="5 Rectángulo">
          <a:extLst>
            <a:ext uri="{FF2B5EF4-FFF2-40B4-BE49-F238E27FC236}">
              <a16:creationId xmlns:a16="http://schemas.microsoft.com/office/drawing/2014/main" id="{D313A643-D52E-4949-9889-684767E920C4}"/>
            </a:ext>
          </a:extLst>
        </xdr:cNvPr>
        <xdr:cNvSpPr/>
      </xdr:nvSpPr>
      <xdr:spPr>
        <a:xfrm>
          <a:off x="12994105" y="5211679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79</xdr:col>
      <xdr:colOff>0</xdr:colOff>
      <xdr:row>2</xdr:row>
      <xdr:rowOff>165100</xdr:rowOff>
    </xdr:from>
    <xdr:ext cx="588688" cy="284439"/>
    <xdr:sp macro="" textlink="">
      <xdr:nvSpPr>
        <xdr:cNvPr id="9" name="46 Rectángulo">
          <a:extLst>
            <a:ext uri="{FF2B5EF4-FFF2-40B4-BE49-F238E27FC236}">
              <a16:creationId xmlns:a16="http://schemas.microsoft.com/office/drawing/2014/main" id="{813D38BA-A604-294F-9121-929D844DD49F}"/>
            </a:ext>
          </a:extLst>
        </xdr:cNvPr>
        <xdr:cNvSpPr/>
      </xdr:nvSpPr>
      <xdr:spPr>
        <a:xfrm>
          <a:off x="12994105" y="539416"/>
          <a:ext cx="588688" cy="28443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682025</xdr:colOff>
      <xdr:row>58</xdr:row>
      <xdr:rowOff>156327</xdr:rowOff>
    </xdr:from>
    <xdr:to>
      <xdr:col>31</xdr:col>
      <xdr:colOff>168029</xdr:colOff>
      <xdr:row>61</xdr:row>
      <xdr:rowOff>189602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 rot="20459601">
          <a:off x="23669025" y="11929227"/>
          <a:ext cx="1962504" cy="60477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22</xdr:col>
      <xdr:colOff>25400</xdr:colOff>
      <xdr:row>58</xdr:row>
      <xdr:rowOff>12700</xdr:rowOff>
    </xdr:from>
    <xdr:to>
      <xdr:col>24</xdr:col>
      <xdr:colOff>12700</xdr:colOff>
      <xdr:row>62</xdr:row>
      <xdr:rowOff>38100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8059400" y="11785600"/>
          <a:ext cx="1638300" cy="787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25400</xdr:colOff>
      <xdr:row>76</xdr:row>
      <xdr:rowOff>12700</xdr:rowOff>
    </xdr:from>
    <xdr:to>
      <xdr:col>24</xdr:col>
      <xdr:colOff>0</xdr:colOff>
      <xdr:row>78</xdr:row>
      <xdr:rowOff>177800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18059400" y="15214600"/>
          <a:ext cx="1625600" cy="546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57</xdr:row>
      <xdr:rowOff>254000</xdr:rowOff>
    </xdr:from>
    <xdr:to>
      <xdr:col>31</xdr:col>
      <xdr:colOff>25400</xdr:colOff>
      <xdr:row>62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V="1">
          <a:off x="23812500" y="11760200"/>
          <a:ext cx="1676400" cy="774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25400</xdr:colOff>
      <xdr:row>75</xdr:row>
      <xdr:rowOff>12700</xdr:rowOff>
    </xdr:from>
    <xdr:to>
      <xdr:col>30</xdr:col>
      <xdr:colOff>812800</xdr:colOff>
      <xdr:row>79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23837900" y="15024100"/>
          <a:ext cx="1612900" cy="749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812800</xdr:colOff>
      <xdr:row>66</xdr:row>
      <xdr:rowOff>0</xdr:rowOff>
    </xdr:from>
    <xdr:to>
      <xdr:col>31</xdr:col>
      <xdr:colOff>12700</xdr:colOff>
      <xdr:row>70</xdr:row>
      <xdr:rowOff>12700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 flipV="1">
          <a:off x="23799800" y="13296900"/>
          <a:ext cx="1676400" cy="774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66</xdr:row>
      <xdr:rowOff>50800</xdr:rowOff>
    </xdr:from>
    <xdr:to>
      <xdr:col>23</xdr:col>
      <xdr:colOff>812800</xdr:colOff>
      <xdr:row>70</xdr:row>
      <xdr:rowOff>76200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8034000" y="13347700"/>
          <a:ext cx="1638300" cy="787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760404</xdr:colOff>
      <xdr:row>58</xdr:row>
      <xdr:rowOff>80437</xdr:rowOff>
    </xdr:from>
    <xdr:to>
      <xdr:col>24</xdr:col>
      <xdr:colOff>166516</xdr:colOff>
      <xdr:row>61</xdr:row>
      <xdr:rowOff>113712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 rot="1536042">
          <a:off x="17968904" y="11853337"/>
          <a:ext cx="1882612" cy="60477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23</xdr:col>
      <xdr:colOff>785802</xdr:colOff>
      <xdr:row>60</xdr:row>
      <xdr:rowOff>55037</xdr:rowOff>
    </xdr:from>
    <xdr:to>
      <xdr:col>28</xdr:col>
      <xdr:colOff>812799</xdr:colOff>
      <xdr:row>63</xdr:row>
      <xdr:rowOff>88312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9645302" y="12208937"/>
          <a:ext cx="4154497" cy="60477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29</xdr:col>
      <xdr:colOff>88900</xdr:colOff>
      <xdr:row>63</xdr:row>
      <xdr:rowOff>63500</xdr:rowOff>
    </xdr:from>
    <xdr:to>
      <xdr:col>29</xdr:col>
      <xdr:colOff>88900</xdr:colOff>
      <xdr:row>78</xdr:row>
      <xdr:rowOff>152400</xdr:rowOff>
    </xdr:to>
    <xdr:cxnSp macro="">
      <xdr:nvCxnSpPr>
        <xdr:cNvPr id="27" name="Conector rect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 flipV="1">
          <a:off x="23901400" y="12788900"/>
          <a:ext cx="0" cy="2946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762000</xdr:colOff>
      <xdr:row>63</xdr:row>
      <xdr:rowOff>88900</xdr:rowOff>
    </xdr:from>
    <xdr:to>
      <xdr:col>23</xdr:col>
      <xdr:colOff>762000</xdr:colOff>
      <xdr:row>78</xdr:row>
      <xdr:rowOff>177800</xdr:rowOff>
    </xdr:to>
    <xdr:cxnSp macro="">
      <xdr:nvCxnSpPr>
        <xdr:cNvPr id="30" name="Conector recto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/>
      </xdr:nvCxnSpPr>
      <xdr:spPr>
        <a:xfrm flipV="1">
          <a:off x="19621500" y="12814300"/>
          <a:ext cx="0" cy="2946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1117600</xdr:colOff>
      <xdr:row>655</xdr:row>
      <xdr:rowOff>50800</xdr:rowOff>
    </xdr:from>
    <xdr:to>
      <xdr:col>15</xdr:col>
      <xdr:colOff>1130300</xdr:colOff>
      <xdr:row>656</xdr:row>
      <xdr:rowOff>177800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64908F04-5193-79B5-A53D-302A4E6A2D5C}"/>
            </a:ext>
          </a:extLst>
        </xdr:cNvPr>
        <xdr:cNvCxnSpPr/>
      </xdr:nvCxnSpPr>
      <xdr:spPr>
        <a:xfrm>
          <a:off x="18364200" y="128384300"/>
          <a:ext cx="12700" cy="4572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695326</xdr:colOff>
      <xdr:row>53</xdr:row>
      <xdr:rowOff>95250</xdr:rowOff>
    </xdr:from>
    <xdr:to>
      <xdr:col>7</xdr:col>
      <xdr:colOff>742951</xdr:colOff>
      <xdr:row>56</xdr:row>
      <xdr:rowOff>85724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4086226" y="7689850"/>
          <a:ext cx="1355725" cy="561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190647</xdr:colOff>
      <xdr:row>54</xdr:row>
      <xdr:rowOff>48164</xdr:rowOff>
    </xdr:from>
    <xdr:ext cx="495007" cy="280205"/>
    <xdr:sp macro="" textlink="">
      <xdr:nvSpPr>
        <xdr:cNvPr id="3" name="5 Rectángul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4407047" y="78332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9</xdr:col>
      <xdr:colOff>679323</xdr:colOff>
      <xdr:row>44</xdr:row>
      <xdr:rowOff>171989</xdr:rowOff>
    </xdr:from>
    <xdr:ext cx="584455" cy="280205"/>
    <xdr:sp macro="" textlink="">
      <xdr:nvSpPr>
        <xdr:cNvPr id="4" name="46 Rectángulo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6686423" y="57599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twoCellAnchor>
    <xdr:from>
      <xdr:col>5</xdr:col>
      <xdr:colOff>695326</xdr:colOff>
      <xdr:row>53</xdr:row>
      <xdr:rowOff>95250</xdr:rowOff>
    </xdr:from>
    <xdr:to>
      <xdr:col>7</xdr:col>
      <xdr:colOff>742951</xdr:colOff>
      <xdr:row>56</xdr:row>
      <xdr:rowOff>85724</xdr:rowOff>
    </xdr:to>
    <xdr:sp macro="" textlink="">
      <xdr:nvSpPr>
        <xdr:cNvPr id="5" name="24 Rectángul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4086226" y="7689850"/>
          <a:ext cx="1355725" cy="561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190647</xdr:colOff>
      <xdr:row>54</xdr:row>
      <xdr:rowOff>48164</xdr:rowOff>
    </xdr:from>
    <xdr:ext cx="495007" cy="280205"/>
    <xdr:sp macro="" textlink="">
      <xdr:nvSpPr>
        <xdr:cNvPr id="6" name="26 Rectángul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4407047" y="78332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9</xdr:col>
      <xdr:colOff>679323</xdr:colOff>
      <xdr:row>44</xdr:row>
      <xdr:rowOff>171989</xdr:rowOff>
    </xdr:from>
    <xdr:ext cx="584455" cy="280205"/>
    <xdr:sp macro="" textlink="">
      <xdr:nvSpPr>
        <xdr:cNvPr id="7" name="47 Rectángul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6686423" y="57599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twoCellAnchor>
    <xdr:from>
      <xdr:col>7</xdr:col>
      <xdr:colOff>285607</xdr:colOff>
      <xdr:row>57</xdr:row>
      <xdr:rowOff>109628</xdr:rowOff>
    </xdr:from>
    <xdr:to>
      <xdr:col>7</xdr:col>
      <xdr:colOff>599326</xdr:colOff>
      <xdr:row>60</xdr:row>
      <xdr:rowOff>76200</xdr:rowOff>
    </xdr:to>
    <xdr:sp macro="" textlink="">
      <xdr:nvSpPr>
        <xdr:cNvPr id="8" name="60 Rectángulo redondead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4984607" y="11666628"/>
          <a:ext cx="313719" cy="53807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1"/>
            <a:t>8</a:t>
          </a:r>
        </a:p>
      </xdr:txBody>
    </xdr:sp>
    <xdr:clientData/>
  </xdr:twoCellAnchor>
  <xdr:twoCellAnchor>
    <xdr:from>
      <xdr:col>9</xdr:col>
      <xdr:colOff>333377</xdr:colOff>
      <xdr:row>59</xdr:row>
      <xdr:rowOff>95249</xdr:rowOff>
    </xdr:from>
    <xdr:to>
      <xdr:col>9</xdr:col>
      <xdr:colOff>904877</xdr:colOff>
      <xdr:row>60</xdr:row>
      <xdr:rowOff>180974</xdr:rowOff>
    </xdr:to>
    <xdr:sp macro="" textlink="">
      <xdr:nvSpPr>
        <xdr:cNvPr id="9" name="61 Rectángulo redondead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 rot="16200000">
          <a:off x="6488114" y="86979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lang="es-MX" sz="1100"/>
            <a:t>8</a:t>
          </a:r>
        </a:p>
      </xdr:txBody>
    </xdr:sp>
    <xdr:clientData/>
  </xdr:twoCellAnchor>
  <xdr:oneCellAnchor>
    <xdr:from>
      <xdr:col>9</xdr:col>
      <xdr:colOff>371475</xdr:colOff>
      <xdr:row>61</xdr:row>
      <xdr:rowOff>85725</xdr:rowOff>
    </xdr:from>
    <xdr:ext cx="60157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6378575" y="92170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1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695326</xdr:colOff>
      <xdr:row>53</xdr:row>
      <xdr:rowOff>95250</xdr:rowOff>
    </xdr:from>
    <xdr:to>
      <xdr:col>7</xdr:col>
      <xdr:colOff>742951</xdr:colOff>
      <xdr:row>56</xdr:row>
      <xdr:rowOff>85724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D37A9BAE-D77A-A14A-A0C8-DCF2F0C4A271}"/>
            </a:ext>
          </a:extLst>
        </xdr:cNvPr>
        <xdr:cNvSpPr/>
      </xdr:nvSpPr>
      <xdr:spPr>
        <a:xfrm>
          <a:off x="4886326" y="10852150"/>
          <a:ext cx="1355725" cy="561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190647</xdr:colOff>
      <xdr:row>54</xdr:row>
      <xdr:rowOff>48164</xdr:rowOff>
    </xdr:from>
    <xdr:ext cx="495007" cy="280205"/>
    <xdr:sp macro="" textlink="">
      <xdr:nvSpPr>
        <xdr:cNvPr id="3" name="5 Rectángulo">
          <a:extLst>
            <a:ext uri="{FF2B5EF4-FFF2-40B4-BE49-F238E27FC236}">
              <a16:creationId xmlns:a16="http://schemas.microsoft.com/office/drawing/2014/main" id="{B0E32EE0-11D4-F74C-8E4D-C8916F5488C9}"/>
            </a:ext>
          </a:extLst>
        </xdr:cNvPr>
        <xdr:cNvSpPr/>
      </xdr:nvSpPr>
      <xdr:spPr>
        <a:xfrm>
          <a:off x="5207147" y="109955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9</xdr:col>
      <xdr:colOff>679323</xdr:colOff>
      <xdr:row>44</xdr:row>
      <xdr:rowOff>171989</xdr:rowOff>
    </xdr:from>
    <xdr:ext cx="584455" cy="280205"/>
    <xdr:sp macro="" textlink="">
      <xdr:nvSpPr>
        <xdr:cNvPr id="4" name="46 Rectángulo">
          <a:extLst>
            <a:ext uri="{FF2B5EF4-FFF2-40B4-BE49-F238E27FC236}">
              <a16:creationId xmlns:a16="http://schemas.microsoft.com/office/drawing/2014/main" id="{923C386A-9046-9F42-BD13-6AC173C70569}"/>
            </a:ext>
          </a:extLst>
        </xdr:cNvPr>
        <xdr:cNvSpPr/>
      </xdr:nvSpPr>
      <xdr:spPr>
        <a:xfrm>
          <a:off x="7486523" y="91508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twoCellAnchor>
    <xdr:from>
      <xdr:col>5</xdr:col>
      <xdr:colOff>695326</xdr:colOff>
      <xdr:row>53</xdr:row>
      <xdr:rowOff>95250</xdr:rowOff>
    </xdr:from>
    <xdr:to>
      <xdr:col>7</xdr:col>
      <xdr:colOff>742951</xdr:colOff>
      <xdr:row>56</xdr:row>
      <xdr:rowOff>85724</xdr:rowOff>
    </xdr:to>
    <xdr:sp macro="" textlink="">
      <xdr:nvSpPr>
        <xdr:cNvPr id="5" name="24 Rectángulo">
          <a:extLst>
            <a:ext uri="{FF2B5EF4-FFF2-40B4-BE49-F238E27FC236}">
              <a16:creationId xmlns:a16="http://schemas.microsoft.com/office/drawing/2014/main" id="{8620DC71-4B75-CB4D-B002-A53CE95D2639}"/>
            </a:ext>
          </a:extLst>
        </xdr:cNvPr>
        <xdr:cNvSpPr/>
      </xdr:nvSpPr>
      <xdr:spPr>
        <a:xfrm>
          <a:off x="4886326" y="10852150"/>
          <a:ext cx="1355725" cy="561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190647</xdr:colOff>
      <xdr:row>54</xdr:row>
      <xdr:rowOff>48164</xdr:rowOff>
    </xdr:from>
    <xdr:ext cx="495007" cy="280205"/>
    <xdr:sp macro="" textlink="">
      <xdr:nvSpPr>
        <xdr:cNvPr id="6" name="26 Rectángulo">
          <a:extLst>
            <a:ext uri="{FF2B5EF4-FFF2-40B4-BE49-F238E27FC236}">
              <a16:creationId xmlns:a16="http://schemas.microsoft.com/office/drawing/2014/main" id="{116BD280-3D70-1F40-8C86-D4A762BDDAE3}"/>
            </a:ext>
          </a:extLst>
        </xdr:cNvPr>
        <xdr:cNvSpPr/>
      </xdr:nvSpPr>
      <xdr:spPr>
        <a:xfrm>
          <a:off x="5207147" y="109955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9</xdr:col>
      <xdr:colOff>679323</xdr:colOff>
      <xdr:row>44</xdr:row>
      <xdr:rowOff>171989</xdr:rowOff>
    </xdr:from>
    <xdr:ext cx="584455" cy="280205"/>
    <xdr:sp macro="" textlink="">
      <xdr:nvSpPr>
        <xdr:cNvPr id="7" name="47 Rectángulo">
          <a:extLst>
            <a:ext uri="{FF2B5EF4-FFF2-40B4-BE49-F238E27FC236}">
              <a16:creationId xmlns:a16="http://schemas.microsoft.com/office/drawing/2014/main" id="{060830B2-C44B-5443-ABE7-317D55FACC2B}"/>
            </a:ext>
          </a:extLst>
        </xdr:cNvPr>
        <xdr:cNvSpPr/>
      </xdr:nvSpPr>
      <xdr:spPr>
        <a:xfrm>
          <a:off x="7486523" y="91508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twoCellAnchor>
    <xdr:from>
      <xdr:col>6</xdr:col>
      <xdr:colOff>104778</xdr:colOff>
      <xdr:row>61</xdr:row>
      <xdr:rowOff>146049</xdr:rowOff>
    </xdr:from>
    <xdr:to>
      <xdr:col>7</xdr:col>
      <xdr:colOff>193678</xdr:colOff>
      <xdr:row>63</xdr:row>
      <xdr:rowOff>41274</xdr:rowOff>
    </xdr:to>
    <xdr:sp macro="" textlink="">
      <xdr:nvSpPr>
        <xdr:cNvPr id="9" name="61 Rectángulo redondeado">
          <a:extLst>
            <a:ext uri="{FF2B5EF4-FFF2-40B4-BE49-F238E27FC236}">
              <a16:creationId xmlns:a16="http://schemas.microsoft.com/office/drawing/2014/main" id="{2CFFEB6A-E716-8743-AF91-67CAE18F3DB9}"/>
            </a:ext>
          </a:extLst>
        </xdr:cNvPr>
        <xdr:cNvSpPr/>
      </xdr:nvSpPr>
      <xdr:spPr>
        <a:xfrm rot="16200000">
          <a:off x="5268915" y="122920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lang="es-MX" sz="1100"/>
            <a:t>12</a:t>
          </a:r>
        </a:p>
      </xdr:txBody>
    </xdr:sp>
    <xdr:clientData/>
  </xdr:twoCellAnchor>
  <xdr:oneCellAnchor>
    <xdr:from>
      <xdr:col>9</xdr:col>
      <xdr:colOff>371475</xdr:colOff>
      <xdr:row>61</xdr:row>
      <xdr:rowOff>85725</xdr:rowOff>
    </xdr:from>
    <xdr:ext cx="60157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3F9DD741-E8FC-ED4D-95AB-2131B63D3F62}"/>
            </a:ext>
          </a:extLst>
        </xdr:cNvPr>
        <xdr:cNvSpPr txBox="1"/>
      </xdr:nvSpPr>
      <xdr:spPr>
        <a:xfrm>
          <a:off x="7178675" y="123793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1</a:t>
          </a:r>
        </a:p>
      </xdr:txBody>
    </xdr:sp>
    <xdr:clientData/>
  </xdr:oneCellAnchor>
  <xdr:twoCellAnchor>
    <xdr:from>
      <xdr:col>4</xdr:col>
      <xdr:colOff>676279</xdr:colOff>
      <xdr:row>58</xdr:row>
      <xdr:rowOff>44449</xdr:rowOff>
    </xdr:from>
    <xdr:to>
      <xdr:col>5</xdr:col>
      <xdr:colOff>104779</xdr:colOff>
      <xdr:row>59</xdr:row>
      <xdr:rowOff>130174</xdr:rowOff>
    </xdr:to>
    <xdr:sp macro="" textlink="">
      <xdr:nvSpPr>
        <xdr:cNvPr id="11" name="61 Rectángulo redondeado">
          <a:extLst>
            <a:ext uri="{FF2B5EF4-FFF2-40B4-BE49-F238E27FC236}">
              <a16:creationId xmlns:a16="http://schemas.microsoft.com/office/drawing/2014/main" id="{FB5DD926-2327-AA42-A08E-57D93E48203A}"/>
            </a:ext>
          </a:extLst>
        </xdr:cNvPr>
        <xdr:cNvSpPr/>
      </xdr:nvSpPr>
      <xdr:spPr>
        <a:xfrm rot="16200000">
          <a:off x="3871916" y="116189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lang="es-MX" sz="1100"/>
            <a:t>12</a:t>
          </a:r>
        </a:p>
      </xdr:txBody>
    </xdr:sp>
    <xdr:clientData/>
  </xdr:twoCellAnchor>
  <xdr:twoCellAnchor>
    <xdr:from>
      <xdr:col>6</xdr:col>
      <xdr:colOff>104779</xdr:colOff>
      <xdr:row>58</xdr:row>
      <xdr:rowOff>31751</xdr:rowOff>
    </xdr:from>
    <xdr:to>
      <xdr:col>7</xdr:col>
      <xdr:colOff>193679</xdr:colOff>
      <xdr:row>59</xdr:row>
      <xdr:rowOff>117476</xdr:rowOff>
    </xdr:to>
    <xdr:sp macro="" textlink="">
      <xdr:nvSpPr>
        <xdr:cNvPr id="12" name="61 Rectángulo redondeado">
          <a:extLst>
            <a:ext uri="{FF2B5EF4-FFF2-40B4-BE49-F238E27FC236}">
              <a16:creationId xmlns:a16="http://schemas.microsoft.com/office/drawing/2014/main" id="{A9315EE3-E15C-6F4B-A2EA-10E0645DA8B9}"/>
            </a:ext>
          </a:extLst>
        </xdr:cNvPr>
        <xdr:cNvSpPr/>
      </xdr:nvSpPr>
      <xdr:spPr>
        <a:xfrm rot="16200000">
          <a:off x="5268916" y="11606214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lang="es-MX" sz="1100"/>
            <a:t>12</a:t>
          </a:r>
        </a:p>
      </xdr:txBody>
    </xdr:sp>
    <xdr:clientData/>
  </xdr:twoCellAnchor>
  <xdr:twoCellAnchor>
    <xdr:from>
      <xdr:col>4</xdr:col>
      <xdr:colOff>701680</xdr:colOff>
      <xdr:row>61</xdr:row>
      <xdr:rowOff>95251</xdr:rowOff>
    </xdr:from>
    <xdr:to>
      <xdr:col>5</xdr:col>
      <xdr:colOff>130180</xdr:colOff>
      <xdr:row>62</xdr:row>
      <xdr:rowOff>180976</xdr:rowOff>
    </xdr:to>
    <xdr:sp macro="" textlink="">
      <xdr:nvSpPr>
        <xdr:cNvPr id="13" name="61 Rectángulo redondeado">
          <a:extLst>
            <a:ext uri="{FF2B5EF4-FFF2-40B4-BE49-F238E27FC236}">
              <a16:creationId xmlns:a16="http://schemas.microsoft.com/office/drawing/2014/main" id="{0B794030-1469-DE4A-9577-7C6AF92BD897}"/>
            </a:ext>
          </a:extLst>
        </xdr:cNvPr>
        <xdr:cNvSpPr/>
      </xdr:nvSpPr>
      <xdr:spPr>
        <a:xfrm rot="16200000">
          <a:off x="3897317" y="12241214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lang="es-MX" sz="1100"/>
            <a:t>12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695326</xdr:colOff>
      <xdr:row>53</xdr:row>
      <xdr:rowOff>95250</xdr:rowOff>
    </xdr:from>
    <xdr:to>
      <xdr:col>7</xdr:col>
      <xdr:colOff>742951</xdr:colOff>
      <xdr:row>56</xdr:row>
      <xdr:rowOff>85724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16767E1C-1645-4B4A-89A3-F12BD3694260}"/>
            </a:ext>
          </a:extLst>
        </xdr:cNvPr>
        <xdr:cNvSpPr/>
      </xdr:nvSpPr>
      <xdr:spPr>
        <a:xfrm>
          <a:off x="4886326" y="10852150"/>
          <a:ext cx="1355725" cy="561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190647</xdr:colOff>
      <xdr:row>54</xdr:row>
      <xdr:rowOff>48164</xdr:rowOff>
    </xdr:from>
    <xdr:ext cx="495007" cy="280205"/>
    <xdr:sp macro="" textlink="">
      <xdr:nvSpPr>
        <xdr:cNvPr id="3" name="5 Rectángulo">
          <a:extLst>
            <a:ext uri="{FF2B5EF4-FFF2-40B4-BE49-F238E27FC236}">
              <a16:creationId xmlns:a16="http://schemas.microsoft.com/office/drawing/2014/main" id="{428907F4-FD26-5645-9A7D-151373725525}"/>
            </a:ext>
          </a:extLst>
        </xdr:cNvPr>
        <xdr:cNvSpPr/>
      </xdr:nvSpPr>
      <xdr:spPr>
        <a:xfrm>
          <a:off x="5207147" y="109955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9</xdr:col>
      <xdr:colOff>679323</xdr:colOff>
      <xdr:row>44</xdr:row>
      <xdr:rowOff>171989</xdr:rowOff>
    </xdr:from>
    <xdr:ext cx="584455" cy="280205"/>
    <xdr:sp macro="" textlink="">
      <xdr:nvSpPr>
        <xdr:cNvPr id="4" name="46 Rectángulo">
          <a:extLst>
            <a:ext uri="{FF2B5EF4-FFF2-40B4-BE49-F238E27FC236}">
              <a16:creationId xmlns:a16="http://schemas.microsoft.com/office/drawing/2014/main" id="{4B2CCDC9-0D9E-EF4A-938F-65FE6D63AFF6}"/>
            </a:ext>
          </a:extLst>
        </xdr:cNvPr>
        <xdr:cNvSpPr/>
      </xdr:nvSpPr>
      <xdr:spPr>
        <a:xfrm>
          <a:off x="7486523" y="91508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twoCellAnchor>
    <xdr:from>
      <xdr:col>5</xdr:col>
      <xdr:colOff>695326</xdr:colOff>
      <xdr:row>53</xdr:row>
      <xdr:rowOff>95250</xdr:rowOff>
    </xdr:from>
    <xdr:to>
      <xdr:col>7</xdr:col>
      <xdr:colOff>742951</xdr:colOff>
      <xdr:row>56</xdr:row>
      <xdr:rowOff>85724</xdr:rowOff>
    </xdr:to>
    <xdr:sp macro="" textlink="">
      <xdr:nvSpPr>
        <xdr:cNvPr id="5" name="24 Rectángulo">
          <a:extLst>
            <a:ext uri="{FF2B5EF4-FFF2-40B4-BE49-F238E27FC236}">
              <a16:creationId xmlns:a16="http://schemas.microsoft.com/office/drawing/2014/main" id="{95FA00BA-DC17-1442-B589-ACF8245863FF}"/>
            </a:ext>
          </a:extLst>
        </xdr:cNvPr>
        <xdr:cNvSpPr/>
      </xdr:nvSpPr>
      <xdr:spPr>
        <a:xfrm>
          <a:off x="4886326" y="10852150"/>
          <a:ext cx="1355725" cy="561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190647</xdr:colOff>
      <xdr:row>54</xdr:row>
      <xdr:rowOff>48164</xdr:rowOff>
    </xdr:from>
    <xdr:ext cx="495007" cy="280205"/>
    <xdr:sp macro="" textlink="">
      <xdr:nvSpPr>
        <xdr:cNvPr id="6" name="26 Rectángulo">
          <a:extLst>
            <a:ext uri="{FF2B5EF4-FFF2-40B4-BE49-F238E27FC236}">
              <a16:creationId xmlns:a16="http://schemas.microsoft.com/office/drawing/2014/main" id="{F15B0178-1DCB-804F-84E3-0145D638CBFC}"/>
            </a:ext>
          </a:extLst>
        </xdr:cNvPr>
        <xdr:cNvSpPr/>
      </xdr:nvSpPr>
      <xdr:spPr>
        <a:xfrm>
          <a:off x="5207147" y="109955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9</xdr:col>
      <xdr:colOff>679323</xdr:colOff>
      <xdr:row>44</xdr:row>
      <xdr:rowOff>171989</xdr:rowOff>
    </xdr:from>
    <xdr:ext cx="584455" cy="280205"/>
    <xdr:sp macro="" textlink="">
      <xdr:nvSpPr>
        <xdr:cNvPr id="7" name="47 Rectángulo">
          <a:extLst>
            <a:ext uri="{FF2B5EF4-FFF2-40B4-BE49-F238E27FC236}">
              <a16:creationId xmlns:a16="http://schemas.microsoft.com/office/drawing/2014/main" id="{BFB8259D-55AA-BF41-B611-710EFDE6F8A8}"/>
            </a:ext>
          </a:extLst>
        </xdr:cNvPr>
        <xdr:cNvSpPr/>
      </xdr:nvSpPr>
      <xdr:spPr>
        <a:xfrm>
          <a:off x="7486523" y="91508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twoCellAnchor>
    <xdr:from>
      <xdr:col>7</xdr:col>
      <xdr:colOff>285607</xdr:colOff>
      <xdr:row>57</xdr:row>
      <xdr:rowOff>109628</xdr:rowOff>
    </xdr:from>
    <xdr:to>
      <xdr:col>7</xdr:col>
      <xdr:colOff>599326</xdr:colOff>
      <xdr:row>60</xdr:row>
      <xdr:rowOff>76200</xdr:rowOff>
    </xdr:to>
    <xdr:sp macro="" textlink="">
      <xdr:nvSpPr>
        <xdr:cNvPr id="8" name="60 Rectángulo redondeado">
          <a:extLst>
            <a:ext uri="{FF2B5EF4-FFF2-40B4-BE49-F238E27FC236}">
              <a16:creationId xmlns:a16="http://schemas.microsoft.com/office/drawing/2014/main" id="{A2A709D7-B2E8-3B41-BAE7-C1558F64C2DD}"/>
            </a:ext>
          </a:extLst>
        </xdr:cNvPr>
        <xdr:cNvSpPr/>
      </xdr:nvSpPr>
      <xdr:spPr>
        <a:xfrm>
          <a:off x="5784707" y="11641228"/>
          <a:ext cx="313719" cy="53807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1"/>
            <a:t>8</a:t>
          </a:r>
        </a:p>
      </xdr:txBody>
    </xdr:sp>
    <xdr:clientData/>
  </xdr:twoCellAnchor>
  <xdr:twoCellAnchor>
    <xdr:from>
      <xdr:col>9</xdr:col>
      <xdr:colOff>333377</xdr:colOff>
      <xdr:row>59</xdr:row>
      <xdr:rowOff>95249</xdr:rowOff>
    </xdr:from>
    <xdr:to>
      <xdr:col>9</xdr:col>
      <xdr:colOff>904877</xdr:colOff>
      <xdr:row>60</xdr:row>
      <xdr:rowOff>180974</xdr:rowOff>
    </xdr:to>
    <xdr:sp macro="" textlink="">
      <xdr:nvSpPr>
        <xdr:cNvPr id="9" name="61 Rectángulo redondeado">
          <a:extLst>
            <a:ext uri="{FF2B5EF4-FFF2-40B4-BE49-F238E27FC236}">
              <a16:creationId xmlns:a16="http://schemas.microsoft.com/office/drawing/2014/main" id="{87CC2237-21CD-0F4C-BF6B-B6FCA8A164C3}"/>
            </a:ext>
          </a:extLst>
        </xdr:cNvPr>
        <xdr:cNvSpPr/>
      </xdr:nvSpPr>
      <xdr:spPr>
        <a:xfrm rot="16200000">
          <a:off x="7288214" y="118602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lang="es-MX" sz="1100"/>
            <a:t>8</a:t>
          </a:r>
        </a:p>
      </xdr:txBody>
    </xdr:sp>
    <xdr:clientData/>
  </xdr:twoCellAnchor>
  <xdr:oneCellAnchor>
    <xdr:from>
      <xdr:col>9</xdr:col>
      <xdr:colOff>371475</xdr:colOff>
      <xdr:row>61</xdr:row>
      <xdr:rowOff>85725</xdr:rowOff>
    </xdr:from>
    <xdr:ext cx="60157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C2FF3772-17AA-BD44-A46F-3F2494820C9D}"/>
            </a:ext>
          </a:extLst>
        </xdr:cNvPr>
        <xdr:cNvSpPr txBox="1"/>
      </xdr:nvSpPr>
      <xdr:spPr>
        <a:xfrm>
          <a:off x="7178675" y="123793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1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695326</xdr:colOff>
      <xdr:row>53</xdr:row>
      <xdr:rowOff>95250</xdr:rowOff>
    </xdr:from>
    <xdr:to>
      <xdr:col>7</xdr:col>
      <xdr:colOff>742951</xdr:colOff>
      <xdr:row>56</xdr:row>
      <xdr:rowOff>85724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F3573E9E-F20E-814E-B7E6-F95FAD4AFB3D}"/>
            </a:ext>
          </a:extLst>
        </xdr:cNvPr>
        <xdr:cNvSpPr/>
      </xdr:nvSpPr>
      <xdr:spPr>
        <a:xfrm>
          <a:off x="4886326" y="10852150"/>
          <a:ext cx="1355725" cy="561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190647</xdr:colOff>
      <xdr:row>54</xdr:row>
      <xdr:rowOff>48164</xdr:rowOff>
    </xdr:from>
    <xdr:ext cx="495007" cy="280205"/>
    <xdr:sp macro="" textlink="">
      <xdr:nvSpPr>
        <xdr:cNvPr id="3" name="5 Rectángulo">
          <a:extLst>
            <a:ext uri="{FF2B5EF4-FFF2-40B4-BE49-F238E27FC236}">
              <a16:creationId xmlns:a16="http://schemas.microsoft.com/office/drawing/2014/main" id="{9BC100C3-260F-254A-A1B9-6E185E4DD79C}"/>
            </a:ext>
          </a:extLst>
        </xdr:cNvPr>
        <xdr:cNvSpPr/>
      </xdr:nvSpPr>
      <xdr:spPr>
        <a:xfrm>
          <a:off x="5207147" y="109955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9</xdr:col>
      <xdr:colOff>679323</xdr:colOff>
      <xdr:row>44</xdr:row>
      <xdr:rowOff>171989</xdr:rowOff>
    </xdr:from>
    <xdr:ext cx="584455" cy="280205"/>
    <xdr:sp macro="" textlink="">
      <xdr:nvSpPr>
        <xdr:cNvPr id="4" name="46 Rectángulo">
          <a:extLst>
            <a:ext uri="{FF2B5EF4-FFF2-40B4-BE49-F238E27FC236}">
              <a16:creationId xmlns:a16="http://schemas.microsoft.com/office/drawing/2014/main" id="{5FC0E11C-7A8E-7048-80C4-5D2B5BEB8D2E}"/>
            </a:ext>
          </a:extLst>
        </xdr:cNvPr>
        <xdr:cNvSpPr/>
      </xdr:nvSpPr>
      <xdr:spPr>
        <a:xfrm>
          <a:off x="7486523" y="91508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twoCellAnchor>
    <xdr:from>
      <xdr:col>5</xdr:col>
      <xdr:colOff>695326</xdr:colOff>
      <xdr:row>53</xdr:row>
      <xdr:rowOff>95250</xdr:rowOff>
    </xdr:from>
    <xdr:to>
      <xdr:col>7</xdr:col>
      <xdr:colOff>742951</xdr:colOff>
      <xdr:row>56</xdr:row>
      <xdr:rowOff>85724</xdr:rowOff>
    </xdr:to>
    <xdr:sp macro="" textlink="">
      <xdr:nvSpPr>
        <xdr:cNvPr id="5" name="24 Rectángulo">
          <a:extLst>
            <a:ext uri="{FF2B5EF4-FFF2-40B4-BE49-F238E27FC236}">
              <a16:creationId xmlns:a16="http://schemas.microsoft.com/office/drawing/2014/main" id="{3E794BE3-B428-364C-8DCF-91DC8BB82671}"/>
            </a:ext>
          </a:extLst>
        </xdr:cNvPr>
        <xdr:cNvSpPr/>
      </xdr:nvSpPr>
      <xdr:spPr>
        <a:xfrm>
          <a:off x="4886326" y="10852150"/>
          <a:ext cx="1355725" cy="561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190647</xdr:colOff>
      <xdr:row>54</xdr:row>
      <xdr:rowOff>48164</xdr:rowOff>
    </xdr:from>
    <xdr:ext cx="495007" cy="280205"/>
    <xdr:sp macro="" textlink="">
      <xdr:nvSpPr>
        <xdr:cNvPr id="6" name="26 Rectángulo">
          <a:extLst>
            <a:ext uri="{FF2B5EF4-FFF2-40B4-BE49-F238E27FC236}">
              <a16:creationId xmlns:a16="http://schemas.microsoft.com/office/drawing/2014/main" id="{009B271C-5924-2A4F-B4F2-4477485D76AD}"/>
            </a:ext>
          </a:extLst>
        </xdr:cNvPr>
        <xdr:cNvSpPr/>
      </xdr:nvSpPr>
      <xdr:spPr>
        <a:xfrm>
          <a:off x="5207147" y="109955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9</xdr:col>
      <xdr:colOff>679323</xdr:colOff>
      <xdr:row>44</xdr:row>
      <xdr:rowOff>171989</xdr:rowOff>
    </xdr:from>
    <xdr:ext cx="584455" cy="280205"/>
    <xdr:sp macro="" textlink="">
      <xdr:nvSpPr>
        <xdr:cNvPr id="7" name="47 Rectángulo">
          <a:extLst>
            <a:ext uri="{FF2B5EF4-FFF2-40B4-BE49-F238E27FC236}">
              <a16:creationId xmlns:a16="http://schemas.microsoft.com/office/drawing/2014/main" id="{3F542C82-D481-6749-A64B-E7EE763C35AE}"/>
            </a:ext>
          </a:extLst>
        </xdr:cNvPr>
        <xdr:cNvSpPr/>
      </xdr:nvSpPr>
      <xdr:spPr>
        <a:xfrm>
          <a:off x="7486523" y="91508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twoCellAnchor>
    <xdr:from>
      <xdr:col>5</xdr:col>
      <xdr:colOff>463407</xdr:colOff>
      <xdr:row>54</xdr:row>
      <xdr:rowOff>12700</xdr:rowOff>
    </xdr:from>
    <xdr:to>
      <xdr:col>5</xdr:col>
      <xdr:colOff>777126</xdr:colOff>
      <xdr:row>56</xdr:row>
      <xdr:rowOff>0</xdr:rowOff>
    </xdr:to>
    <xdr:sp macro="" textlink="">
      <xdr:nvSpPr>
        <xdr:cNvPr id="8" name="60 Rectángulo redondeado">
          <a:extLst>
            <a:ext uri="{FF2B5EF4-FFF2-40B4-BE49-F238E27FC236}">
              <a16:creationId xmlns:a16="http://schemas.microsoft.com/office/drawing/2014/main" id="{20D7FB62-B167-6246-AA81-EF1F725582AB}"/>
            </a:ext>
          </a:extLst>
        </xdr:cNvPr>
        <xdr:cNvSpPr/>
      </xdr:nvSpPr>
      <xdr:spPr>
        <a:xfrm>
          <a:off x="4654407" y="10960100"/>
          <a:ext cx="313719" cy="3683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900" b="1"/>
        </a:p>
      </xdr:txBody>
    </xdr:sp>
    <xdr:clientData/>
  </xdr:twoCellAnchor>
  <xdr:twoCellAnchor>
    <xdr:from>
      <xdr:col>5</xdr:col>
      <xdr:colOff>447678</xdr:colOff>
      <xdr:row>50</xdr:row>
      <xdr:rowOff>82551</xdr:rowOff>
    </xdr:from>
    <xdr:to>
      <xdr:col>6</xdr:col>
      <xdr:colOff>193678</xdr:colOff>
      <xdr:row>51</xdr:row>
      <xdr:rowOff>168276</xdr:rowOff>
    </xdr:to>
    <xdr:sp macro="" textlink="">
      <xdr:nvSpPr>
        <xdr:cNvPr id="9" name="61 Rectángulo redondeado">
          <a:extLst>
            <a:ext uri="{FF2B5EF4-FFF2-40B4-BE49-F238E27FC236}">
              <a16:creationId xmlns:a16="http://schemas.microsoft.com/office/drawing/2014/main" id="{FCF06594-1BDE-DF46-A7D5-C8DC0D6ADFF3}"/>
            </a:ext>
          </a:extLst>
        </xdr:cNvPr>
        <xdr:cNvSpPr/>
      </xdr:nvSpPr>
      <xdr:spPr>
        <a:xfrm rot="5400000">
          <a:off x="4786315" y="10120314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7</xdr:col>
      <xdr:colOff>307975</xdr:colOff>
      <xdr:row>59</xdr:row>
      <xdr:rowOff>174625</xdr:rowOff>
    </xdr:from>
    <xdr:ext cx="60157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8D755E11-CE62-4244-8CB7-45E0BB9909A4}"/>
            </a:ext>
          </a:extLst>
        </xdr:cNvPr>
        <xdr:cNvSpPr txBox="1"/>
      </xdr:nvSpPr>
      <xdr:spPr>
        <a:xfrm>
          <a:off x="5807075" y="120872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1</a:t>
          </a:r>
        </a:p>
      </xdr:txBody>
    </xdr:sp>
    <xdr:clientData/>
  </xdr:oneCellAnchor>
  <xdr:twoCellAnchor>
    <xdr:from>
      <xdr:col>6</xdr:col>
      <xdr:colOff>460378</xdr:colOff>
      <xdr:row>50</xdr:row>
      <xdr:rowOff>69850</xdr:rowOff>
    </xdr:from>
    <xdr:to>
      <xdr:col>7</xdr:col>
      <xdr:colOff>549278</xdr:colOff>
      <xdr:row>51</xdr:row>
      <xdr:rowOff>155575</xdr:rowOff>
    </xdr:to>
    <xdr:sp macro="" textlink="">
      <xdr:nvSpPr>
        <xdr:cNvPr id="11" name="61 Rectángulo redondeado">
          <a:extLst>
            <a:ext uri="{FF2B5EF4-FFF2-40B4-BE49-F238E27FC236}">
              <a16:creationId xmlns:a16="http://schemas.microsoft.com/office/drawing/2014/main" id="{56AC45E7-B6C3-4645-BAF0-8F5E8C3EE092}"/>
            </a:ext>
          </a:extLst>
        </xdr:cNvPr>
        <xdr:cNvSpPr/>
      </xdr:nvSpPr>
      <xdr:spPr>
        <a:xfrm rot="5400000">
          <a:off x="5624515" y="10107613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358779</xdr:colOff>
      <xdr:row>48</xdr:row>
      <xdr:rowOff>6352</xdr:rowOff>
    </xdr:from>
    <xdr:to>
      <xdr:col>7</xdr:col>
      <xdr:colOff>447679</xdr:colOff>
      <xdr:row>49</xdr:row>
      <xdr:rowOff>92077</xdr:rowOff>
    </xdr:to>
    <xdr:sp macro="" textlink="">
      <xdr:nvSpPr>
        <xdr:cNvPr id="12" name="61 Rectángulo redondeado">
          <a:extLst>
            <a:ext uri="{FF2B5EF4-FFF2-40B4-BE49-F238E27FC236}">
              <a16:creationId xmlns:a16="http://schemas.microsoft.com/office/drawing/2014/main" id="{570339D4-EC71-A044-AA06-67D33F88152D}"/>
            </a:ext>
          </a:extLst>
        </xdr:cNvPr>
        <xdr:cNvSpPr/>
      </xdr:nvSpPr>
      <xdr:spPr>
        <a:xfrm rot="5400000">
          <a:off x="5522916" y="9663115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5</xdr:col>
      <xdr:colOff>422278</xdr:colOff>
      <xdr:row>47</xdr:row>
      <xdr:rowOff>171453</xdr:rowOff>
    </xdr:from>
    <xdr:to>
      <xdr:col>6</xdr:col>
      <xdr:colOff>168278</xdr:colOff>
      <xdr:row>49</xdr:row>
      <xdr:rowOff>66678</xdr:rowOff>
    </xdr:to>
    <xdr:sp macro="" textlink="">
      <xdr:nvSpPr>
        <xdr:cNvPr id="13" name="61 Rectángulo redondeado">
          <a:extLst>
            <a:ext uri="{FF2B5EF4-FFF2-40B4-BE49-F238E27FC236}">
              <a16:creationId xmlns:a16="http://schemas.microsoft.com/office/drawing/2014/main" id="{9AC668D1-258D-1347-8E75-51E9FF7DDD03}"/>
            </a:ext>
          </a:extLst>
        </xdr:cNvPr>
        <xdr:cNvSpPr/>
      </xdr:nvSpPr>
      <xdr:spPr>
        <a:xfrm rot="5400000">
          <a:off x="4760915" y="9637716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7</xdr:col>
      <xdr:colOff>49215</xdr:colOff>
      <xdr:row>44</xdr:row>
      <xdr:rowOff>138112</xdr:rowOff>
    </xdr:from>
    <xdr:to>
      <xdr:col>7</xdr:col>
      <xdr:colOff>325440</xdr:colOff>
      <xdr:row>47</xdr:row>
      <xdr:rowOff>74612</xdr:rowOff>
    </xdr:to>
    <xdr:sp macro="" textlink="">
      <xdr:nvSpPr>
        <xdr:cNvPr id="14" name="61 Rectángulo redondeado">
          <a:extLst>
            <a:ext uri="{FF2B5EF4-FFF2-40B4-BE49-F238E27FC236}">
              <a16:creationId xmlns:a16="http://schemas.microsoft.com/office/drawing/2014/main" id="{506328E7-C129-2247-B948-98A8D92D32A1}"/>
            </a:ext>
          </a:extLst>
        </xdr:cNvPr>
        <xdr:cNvSpPr/>
      </xdr:nvSpPr>
      <xdr:spPr>
        <a:xfrm>
          <a:off x="5548315" y="91170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7</xdr:col>
      <xdr:colOff>366715</xdr:colOff>
      <xdr:row>57</xdr:row>
      <xdr:rowOff>11112</xdr:rowOff>
    </xdr:from>
    <xdr:to>
      <xdr:col>7</xdr:col>
      <xdr:colOff>642940</xdr:colOff>
      <xdr:row>60</xdr:row>
      <xdr:rowOff>11112</xdr:rowOff>
    </xdr:to>
    <xdr:sp macro="" textlink="">
      <xdr:nvSpPr>
        <xdr:cNvPr id="15" name="61 Rectángulo redondeado">
          <a:extLst>
            <a:ext uri="{FF2B5EF4-FFF2-40B4-BE49-F238E27FC236}">
              <a16:creationId xmlns:a16="http://schemas.microsoft.com/office/drawing/2014/main" id="{B4F09848-9A56-7448-8B10-A6FF9D5E6258}"/>
            </a:ext>
          </a:extLst>
        </xdr:cNvPr>
        <xdr:cNvSpPr/>
      </xdr:nvSpPr>
      <xdr:spPr>
        <a:xfrm>
          <a:off x="5865815" y="115427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227015</xdr:colOff>
      <xdr:row>56</xdr:row>
      <xdr:rowOff>188912</xdr:rowOff>
    </xdr:from>
    <xdr:to>
      <xdr:col>7</xdr:col>
      <xdr:colOff>20640</xdr:colOff>
      <xdr:row>59</xdr:row>
      <xdr:rowOff>176212</xdr:rowOff>
    </xdr:to>
    <xdr:sp macro="" textlink="">
      <xdr:nvSpPr>
        <xdr:cNvPr id="16" name="61 Rectángulo redondeado">
          <a:extLst>
            <a:ext uri="{FF2B5EF4-FFF2-40B4-BE49-F238E27FC236}">
              <a16:creationId xmlns:a16="http://schemas.microsoft.com/office/drawing/2014/main" id="{6B7ED5A6-EA5A-C74F-9999-F805D0631C6C}"/>
            </a:ext>
          </a:extLst>
        </xdr:cNvPr>
        <xdr:cNvSpPr/>
      </xdr:nvSpPr>
      <xdr:spPr>
        <a:xfrm>
          <a:off x="5243515" y="115173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7</xdr:col>
      <xdr:colOff>87315</xdr:colOff>
      <xdr:row>59</xdr:row>
      <xdr:rowOff>163512</xdr:rowOff>
    </xdr:from>
    <xdr:to>
      <xdr:col>7</xdr:col>
      <xdr:colOff>363540</xdr:colOff>
      <xdr:row>62</xdr:row>
      <xdr:rowOff>163512</xdr:rowOff>
    </xdr:to>
    <xdr:sp macro="" textlink="">
      <xdr:nvSpPr>
        <xdr:cNvPr id="17" name="61 Rectángulo redondeado">
          <a:extLst>
            <a:ext uri="{FF2B5EF4-FFF2-40B4-BE49-F238E27FC236}">
              <a16:creationId xmlns:a16="http://schemas.microsoft.com/office/drawing/2014/main" id="{86E36891-749B-354B-A64C-C4DCB2796C46}"/>
            </a:ext>
          </a:extLst>
        </xdr:cNvPr>
        <xdr:cNvSpPr/>
      </xdr:nvSpPr>
      <xdr:spPr>
        <a:xfrm>
          <a:off x="5586415" y="120761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5</xdr:col>
      <xdr:colOff>277815</xdr:colOff>
      <xdr:row>57</xdr:row>
      <xdr:rowOff>49212</xdr:rowOff>
    </xdr:from>
    <xdr:to>
      <xdr:col>5</xdr:col>
      <xdr:colOff>554040</xdr:colOff>
      <xdr:row>60</xdr:row>
      <xdr:rowOff>49212</xdr:rowOff>
    </xdr:to>
    <xdr:sp macro="" textlink="">
      <xdr:nvSpPr>
        <xdr:cNvPr id="18" name="61 Rectángulo redondeado">
          <a:extLst>
            <a:ext uri="{FF2B5EF4-FFF2-40B4-BE49-F238E27FC236}">
              <a16:creationId xmlns:a16="http://schemas.microsoft.com/office/drawing/2014/main" id="{5AB5E8C4-FA2A-E54B-A00A-EDF2413CD7E7}"/>
            </a:ext>
          </a:extLst>
        </xdr:cNvPr>
        <xdr:cNvSpPr/>
      </xdr:nvSpPr>
      <xdr:spPr>
        <a:xfrm>
          <a:off x="4468815" y="115808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5</xdr:col>
      <xdr:colOff>709615</xdr:colOff>
      <xdr:row>60</xdr:row>
      <xdr:rowOff>176212</xdr:rowOff>
    </xdr:from>
    <xdr:to>
      <xdr:col>6</xdr:col>
      <xdr:colOff>160340</xdr:colOff>
      <xdr:row>63</xdr:row>
      <xdr:rowOff>176212</xdr:rowOff>
    </xdr:to>
    <xdr:sp macro="" textlink="">
      <xdr:nvSpPr>
        <xdr:cNvPr id="19" name="61 Rectángulo redondeado">
          <a:extLst>
            <a:ext uri="{FF2B5EF4-FFF2-40B4-BE49-F238E27FC236}">
              <a16:creationId xmlns:a16="http://schemas.microsoft.com/office/drawing/2014/main" id="{3F34C658-6D41-9243-A4C5-2001B2E2298C}"/>
            </a:ext>
          </a:extLst>
        </xdr:cNvPr>
        <xdr:cNvSpPr/>
      </xdr:nvSpPr>
      <xdr:spPr>
        <a:xfrm>
          <a:off x="4900615" y="122793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4</xdr:col>
      <xdr:colOff>1001715</xdr:colOff>
      <xdr:row>60</xdr:row>
      <xdr:rowOff>112712</xdr:rowOff>
    </xdr:from>
    <xdr:to>
      <xdr:col>5</xdr:col>
      <xdr:colOff>134940</xdr:colOff>
      <xdr:row>63</xdr:row>
      <xdr:rowOff>112712</xdr:rowOff>
    </xdr:to>
    <xdr:sp macro="" textlink="">
      <xdr:nvSpPr>
        <xdr:cNvPr id="20" name="61 Rectángulo redondeado">
          <a:extLst>
            <a:ext uri="{FF2B5EF4-FFF2-40B4-BE49-F238E27FC236}">
              <a16:creationId xmlns:a16="http://schemas.microsoft.com/office/drawing/2014/main" id="{92468FB6-B271-1E40-A723-CA7D49A09048}"/>
            </a:ext>
          </a:extLst>
        </xdr:cNvPr>
        <xdr:cNvSpPr/>
      </xdr:nvSpPr>
      <xdr:spPr>
        <a:xfrm>
          <a:off x="4049715" y="122158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447675</xdr:colOff>
      <xdr:row>62</xdr:row>
      <xdr:rowOff>111125</xdr:rowOff>
    </xdr:from>
    <xdr:ext cx="60157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48046D53-517E-9840-9157-B97AB50EC3C5}"/>
            </a:ext>
          </a:extLst>
        </xdr:cNvPr>
        <xdr:cNvSpPr txBox="1"/>
      </xdr:nvSpPr>
      <xdr:spPr>
        <a:xfrm>
          <a:off x="5464175" y="125952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2</a:t>
          </a:r>
        </a:p>
      </xdr:txBody>
    </xdr:sp>
    <xdr:clientData/>
  </xdr:oneCellAnchor>
  <xdr:oneCellAnchor>
    <xdr:from>
      <xdr:col>4</xdr:col>
      <xdr:colOff>828675</xdr:colOff>
      <xdr:row>63</xdr:row>
      <xdr:rowOff>200025</xdr:rowOff>
    </xdr:from>
    <xdr:ext cx="60157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FBE9A4F9-1275-AA4A-843E-B760D9464C67}"/>
            </a:ext>
          </a:extLst>
        </xdr:cNvPr>
        <xdr:cNvSpPr txBox="1"/>
      </xdr:nvSpPr>
      <xdr:spPr>
        <a:xfrm>
          <a:off x="3876675" y="128746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6</a:t>
          </a:r>
        </a:p>
      </xdr:txBody>
    </xdr:sp>
    <xdr:clientData/>
  </xdr:oneCellAnchor>
  <xdr:oneCellAnchor>
    <xdr:from>
      <xdr:col>5</xdr:col>
      <xdr:colOff>180975</xdr:colOff>
      <xdr:row>60</xdr:row>
      <xdr:rowOff>73025</xdr:rowOff>
    </xdr:from>
    <xdr:ext cx="60157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F278E79F-5DB7-6E46-BDB2-3C2179E3011B}"/>
            </a:ext>
          </a:extLst>
        </xdr:cNvPr>
        <xdr:cNvSpPr txBox="1"/>
      </xdr:nvSpPr>
      <xdr:spPr>
        <a:xfrm>
          <a:off x="4371975" y="121761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5</a:t>
          </a:r>
        </a:p>
      </xdr:txBody>
    </xdr:sp>
    <xdr:clientData/>
  </xdr:oneCellAnchor>
  <xdr:oneCellAnchor>
    <xdr:from>
      <xdr:col>5</xdr:col>
      <xdr:colOff>676275</xdr:colOff>
      <xdr:row>63</xdr:row>
      <xdr:rowOff>187325</xdr:rowOff>
    </xdr:from>
    <xdr:ext cx="60157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4D19B2E6-B04A-F544-87B2-C6B6A1B98CE2}"/>
            </a:ext>
          </a:extLst>
        </xdr:cNvPr>
        <xdr:cNvSpPr txBox="1"/>
      </xdr:nvSpPr>
      <xdr:spPr>
        <a:xfrm>
          <a:off x="4867275" y="128619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4</a:t>
          </a:r>
        </a:p>
      </xdr:txBody>
    </xdr:sp>
    <xdr:clientData/>
  </xdr:oneCellAnchor>
  <xdr:oneCellAnchor>
    <xdr:from>
      <xdr:col>6</xdr:col>
      <xdr:colOff>41275</xdr:colOff>
      <xdr:row>59</xdr:row>
      <xdr:rowOff>161925</xdr:rowOff>
    </xdr:from>
    <xdr:ext cx="60157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5E107D46-1B4E-F443-85E4-1DFF1061CB8C}"/>
            </a:ext>
          </a:extLst>
        </xdr:cNvPr>
        <xdr:cNvSpPr txBox="1"/>
      </xdr:nvSpPr>
      <xdr:spPr>
        <a:xfrm>
          <a:off x="5057775" y="120745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3</a:t>
          </a:r>
        </a:p>
      </xdr:txBody>
    </xdr:sp>
    <xdr:clientData/>
  </xdr:oneCellAnchor>
  <xdr:oneCellAnchor>
    <xdr:from>
      <xdr:col>7</xdr:col>
      <xdr:colOff>53975</xdr:colOff>
      <xdr:row>51</xdr:row>
      <xdr:rowOff>136525</xdr:rowOff>
    </xdr:from>
    <xdr:ext cx="60157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06E50EF2-FE4D-4A4F-A863-221FCAB6BE9F}"/>
            </a:ext>
          </a:extLst>
        </xdr:cNvPr>
        <xdr:cNvSpPr txBox="1"/>
      </xdr:nvSpPr>
      <xdr:spPr>
        <a:xfrm>
          <a:off x="5553075" y="105124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7</a:t>
          </a:r>
        </a:p>
      </xdr:txBody>
    </xdr:sp>
    <xdr:clientData/>
  </xdr:oneCellAnchor>
  <xdr:oneCellAnchor>
    <xdr:from>
      <xdr:col>5</xdr:col>
      <xdr:colOff>523875</xdr:colOff>
      <xdr:row>51</xdr:row>
      <xdr:rowOff>187325</xdr:rowOff>
    </xdr:from>
    <xdr:ext cx="60157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47F69DE3-6F27-564C-B79C-2FBB37094688}"/>
            </a:ext>
          </a:extLst>
        </xdr:cNvPr>
        <xdr:cNvSpPr txBox="1"/>
      </xdr:nvSpPr>
      <xdr:spPr>
        <a:xfrm>
          <a:off x="4714875" y="105632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8</a:t>
          </a:r>
        </a:p>
      </xdr:txBody>
    </xdr:sp>
    <xdr:clientData/>
  </xdr:oneCellAnchor>
  <xdr:oneCellAnchor>
    <xdr:from>
      <xdr:col>5</xdr:col>
      <xdr:colOff>473075</xdr:colOff>
      <xdr:row>49</xdr:row>
      <xdr:rowOff>34925</xdr:rowOff>
    </xdr:from>
    <xdr:ext cx="673069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5093E5F9-BF2A-A84A-8137-68174C881938}"/>
            </a:ext>
          </a:extLst>
        </xdr:cNvPr>
        <xdr:cNvSpPr txBox="1"/>
      </xdr:nvSpPr>
      <xdr:spPr>
        <a:xfrm>
          <a:off x="4664075" y="10029825"/>
          <a:ext cx="67306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10</a:t>
          </a:r>
        </a:p>
      </xdr:txBody>
    </xdr:sp>
    <xdr:clientData/>
  </xdr:oneCellAnchor>
  <xdr:oneCellAnchor>
    <xdr:from>
      <xdr:col>6</xdr:col>
      <xdr:colOff>460375</xdr:colOff>
      <xdr:row>49</xdr:row>
      <xdr:rowOff>34925</xdr:rowOff>
    </xdr:from>
    <xdr:ext cx="601575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D128E16D-A9EA-464E-BC32-DF67AEE51CCC}"/>
            </a:ext>
          </a:extLst>
        </xdr:cNvPr>
        <xdr:cNvSpPr txBox="1"/>
      </xdr:nvSpPr>
      <xdr:spPr>
        <a:xfrm>
          <a:off x="5476875" y="100298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9</a:t>
          </a:r>
        </a:p>
      </xdr:txBody>
    </xdr:sp>
    <xdr:clientData/>
  </xdr:oneCellAnchor>
  <xdr:oneCellAnchor>
    <xdr:from>
      <xdr:col>7</xdr:col>
      <xdr:colOff>333375</xdr:colOff>
      <xdr:row>45</xdr:row>
      <xdr:rowOff>85725</xdr:rowOff>
    </xdr:from>
    <xdr:ext cx="673069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E23542D9-879C-3949-BE47-9F31FEF3B3B0}"/>
            </a:ext>
          </a:extLst>
        </xdr:cNvPr>
        <xdr:cNvSpPr txBox="1"/>
      </xdr:nvSpPr>
      <xdr:spPr>
        <a:xfrm>
          <a:off x="5832475" y="9280525"/>
          <a:ext cx="67306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11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695326</xdr:colOff>
      <xdr:row>53</xdr:row>
      <xdr:rowOff>95250</xdr:rowOff>
    </xdr:from>
    <xdr:to>
      <xdr:col>7</xdr:col>
      <xdr:colOff>742951</xdr:colOff>
      <xdr:row>56</xdr:row>
      <xdr:rowOff>85724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BEA95846-3C1D-E740-A3D5-C8F4CB89E018}"/>
            </a:ext>
          </a:extLst>
        </xdr:cNvPr>
        <xdr:cNvSpPr/>
      </xdr:nvSpPr>
      <xdr:spPr>
        <a:xfrm>
          <a:off x="4886326" y="10852150"/>
          <a:ext cx="1355725" cy="561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190647</xdr:colOff>
      <xdr:row>54</xdr:row>
      <xdr:rowOff>48164</xdr:rowOff>
    </xdr:from>
    <xdr:ext cx="495007" cy="280205"/>
    <xdr:sp macro="" textlink="">
      <xdr:nvSpPr>
        <xdr:cNvPr id="3" name="5 Rectángulo">
          <a:extLst>
            <a:ext uri="{FF2B5EF4-FFF2-40B4-BE49-F238E27FC236}">
              <a16:creationId xmlns:a16="http://schemas.microsoft.com/office/drawing/2014/main" id="{39C0E4E2-7D75-5F4F-B177-0465EA9EED2A}"/>
            </a:ext>
          </a:extLst>
        </xdr:cNvPr>
        <xdr:cNvSpPr/>
      </xdr:nvSpPr>
      <xdr:spPr>
        <a:xfrm>
          <a:off x="5207147" y="109955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9</xdr:col>
      <xdr:colOff>679323</xdr:colOff>
      <xdr:row>44</xdr:row>
      <xdr:rowOff>171989</xdr:rowOff>
    </xdr:from>
    <xdr:ext cx="584455" cy="280205"/>
    <xdr:sp macro="" textlink="">
      <xdr:nvSpPr>
        <xdr:cNvPr id="4" name="46 Rectángulo">
          <a:extLst>
            <a:ext uri="{FF2B5EF4-FFF2-40B4-BE49-F238E27FC236}">
              <a16:creationId xmlns:a16="http://schemas.microsoft.com/office/drawing/2014/main" id="{23F5A8AD-70B3-5741-9043-C9A240D48B54}"/>
            </a:ext>
          </a:extLst>
        </xdr:cNvPr>
        <xdr:cNvSpPr/>
      </xdr:nvSpPr>
      <xdr:spPr>
        <a:xfrm>
          <a:off x="7486523" y="91508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twoCellAnchor>
    <xdr:from>
      <xdr:col>5</xdr:col>
      <xdr:colOff>695326</xdr:colOff>
      <xdr:row>53</xdr:row>
      <xdr:rowOff>95250</xdr:rowOff>
    </xdr:from>
    <xdr:to>
      <xdr:col>7</xdr:col>
      <xdr:colOff>742951</xdr:colOff>
      <xdr:row>56</xdr:row>
      <xdr:rowOff>85724</xdr:rowOff>
    </xdr:to>
    <xdr:sp macro="" textlink="">
      <xdr:nvSpPr>
        <xdr:cNvPr id="5" name="24 Rectángulo">
          <a:extLst>
            <a:ext uri="{FF2B5EF4-FFF2-40B4-BE49-F238E27FC236}">
              <a16:creationId xmlns:a16="http://schemas.microsoft.com/office/drawing/2014/main" id="{069706B8-4ED7-F949-A4D5-7B6EC1779FAC}"/>
            </a:ext>
          </a:extLst>
        </xdr:cNvPr>
        <xdr:cNvSpPr/>
      </xdr:nvSpPr>
      <xdr:spPr>
        <a:xfrm>
          <a:off x="4886326" y="10852150"/>
          <a:ext cx="1355725" cy="561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oneCellAnchor>
    <xdr:from>
      <xdr:col>6</xdr:col>
      <xdr:colOff>190647</xdr:colOff>
      <xdr:row>54</xdr:row>
      <xdr:rowOff>48164</xdr:rowOff>
    </xdr:from>
    <xdr:ext cx="495007" cy="280205"/>
    <xdr:sp macro="" textlink="">
      <xdr:nvSpPr>
        <xdr:cNvPr id="6" name="26 Rectángulo">
          <a:extLst>
            <a:ext uri="{FF2B5EF4-FFF2-40B4-BE49-F238E27FC236}">
              <a16:creationId xmlns:a16="http://schemas.microsoft.com/office/drawing/2014/main" id="{6112AA41-F4B3-E14B-BF6D-1CF96FC317B2}"/>
            </a:ext>
          </a:extLst>
        </xdr:cNvPr>
        <xdr:cNvSpPr/>
      </xdr:nvSpPr>
      <xdr:spPr>
        <a:xfrm>
          <a:off x="5207147" y="10995564"/>
          <a:ext cx="495007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Pista</a:t>
          </a:r>
        </a:p>
      </xdr:txBody>
    </xdr:sp>
    <xdr:clientData/>
  </xdr:oneCellAnchor>
  <xdr:oneCellAnchor>
    <xdr:from>
      <xdr:col>9</xdr:col>
      <xdr:colOff>679323</xdr:colOff>
      <xdr:row>44</xdr:row>
      <xdr:rowOff>171989</xdr:rowOff>
    </xdr:from>
    <xdr:ext cx="584455" cy="280205"/>
    <xdr:sp macro="" textlink="">
      <xdr:nvSpPr>
        <xdr:cNvPr id="7" name="47 Rectángulo">
          <a:extLst>
            <a:ext uri="{FF2B5EF4-FFF2-40B4-BE49-F238E27FC236}">
              <a16:creationId xmlns:a16="http://schemas.microsoft.com/office/drawing/2014/main" id="{0A559FE6-B694-B74A-A4A0-95A9DA2704EC}"/>
            </a:ext>
          </a:extLst>
        </xdr:cNvPr>
        <xdr:cNvSpPr/>
      </xdr:nvSpPr>
      <xdr:spPr>
        <a:xfrm>
          <a:off x="7486523" y="9150889"/>
          <a:ext cx="58445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Perg 1</a:t>
          </a:r>
        </a:p>
      </xdr:txBody>
    </xdr:sp>
    <xdr:clientData/>
  </xdr:oneCellAnchor>
  <xdr:twoCellAnchor>
    <xdr:from>
      <xdr:col>4</xdr:col>
      <xdr:colOff>757632</xdr:colOff>
      <xdr:row>61</xdr:row>
      <xdr:rowOff>82104</xdr:rowOff>
    </xdr:from>
    <xdr:to>
      <xdr:col>5</xdr:col>
      <xdr:colOff>152704</xdr:colOff>
      <xdr:row>63</xdr:row>
      <xdr:rowOff>14823</xdr:rowOff>
    </xdr:to>
    <xdr:sp macro="" textlink="">
      <xdr:nvSpPr>
        <xdr:cNvPr id="8" name="60 Rectángulo redondeado">
          <a:extLst>
            <a:ext uri="{FF2B5EF4-FFF2-40B4-BE49-F238E27FC236}">
              <a16:creationId xmlns:a16="http://schemas.microsoft.com/office/drawing/2014/main" id="{019087C4-9FC1-2943-85C3-D637BDFE4309}"/>
            </a:ext>
          </a:extLst>
        </xdr:cNvPr>
        <xdr:cNvSpPr/>
      </xdr:nvSpPr>
      <xdr:spPr>
        <a:xfrm rot="16200000">
          <a:off x="3917808" y="12263528"/>
          <a:ext cx="313719" cy="53807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1"/>
            <a:t>11</a:t>
          </a:r>
        </a:p>
      </xdr:txBody>
    </xdr:sp>
    <xdr:clientData/>
  </xdr:twoCellAnchor>
  <xdr:twoCellAnchor>
    <xdr:from>
      <xdr:col>4</xdr:col>
      <xdr:colOff>633417</xdr:colOff>
      <xdr:row>57</xdr:row>
      <xdr:rowOff>188912</xdr:rowOff>
    </xdr:from>
    <xdr:to>
      <xdr:col>4</xdr:col>
      <xdr:colOff>909642</xdr:colOff>
      <xdr:row>60</xdr:row>
      <xdr:rowOff>188912</xdr:rowOff>
    </xdr:to>
    <xdr:sp macro="" textlink="">
      <xdr:nvSpPr>
        <xdr:cNvPr id="9" name="61 Rectángulo redondeado">
          <a:extLst>
            <a:ext uri="{FF2B5EF4-FFF2-40B4-BE49-F238E27FC236}">
              <a16:creationId xmlns:a16="http://schemas.microsoft.com/office/drawing/2014/main" id="{BA5E4C0A-D492-7545-A0EA-C9DADF0EF7B8}"/>
            </a:ext>
          </a:extLst>
        </xdr:cNvPr>
        <xdr:cNvSpPr/>
      </xdr:nvSpPr>
      <xdr:spPr>
        <a:xfrm>
          <a:off x="3681417" y="117205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lang="es-MX" sz="1100"/>
            <a:t>12</a:t>
          </a:r>
        </a:p>
      </xdr:txBody>
    </xdr:sp>
    <xdr:clientData/>
  </xdr:twoCellAnchor>
  <xdr:oneCellAnchor>
    <xdr:from>
      <xdr:col>7</xdr:col>
      <xdr:colOff>66675</xdr:colOff>
      <xdr:row>61</xdr:row>
      <xdr:rowOff>161925</xdr:rowOff>
    </xdr:from>
    <xdr:ext cx="60157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01D32AAA-B4D8-4048-83E4-9274B965BC78}"/>
            </a:ext>
          </a:extLst>
        </xdr:cNvPr>
        <xdr:cNvSpPr txBox="1"/>
      </xdr:nvSpPr>
      <xdr:spPr>
        <a:xfrm>
          <a:off x="5565775" y="124555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1</a:t>
          </a:r>
        </a:p>
      </xdr:txBody>
    </xdr:sp>
    <xdr:clientData/>
  </xdr:oneCellAnchor>
  <xdr:twoCellAnchor>
    <xdr:from>
      <xdr:col>7</xdr:col>
      <xdr:colOff>112717</xdr:colOff>
      <xdr:row>58</xdr:row>
      <xdr:rowOff>163512</xdr:rowOff>
    </xdr:from>
    <xdr:to>
      <xdr:col>7</xdr:col>
      <xdr:colOff>388942</xdr:colOff>
      <xdr:row>61</xdr:row>
      <xdr:rowOff>163512</xdr:rowOff>
    </xdr:to>
    <xdr:sp macro="" textlink="">
      <xdr:nvSpPr>
        <xdr:cNvPr id="11" name="61 Rectángulo redondeado">
          <a:extLst>
            <a:ext uri="{FF2B5EF4-FFF2-40B4-BE49-F238E27FC236}">
              <a16:creationId xmlns:a16="http://schemas.microsoft.com/office/drawing/2014/main" id="{CCE8C07D-1DAF-B84B-A113-A9679C78ED29}"/>
            </a:ext>
          </a:extLst>
        </xdr:cNvPr>
        <xdr:cNvSpPr/>
      </xdr:nvSpPr>
      <xdr:spPr>
        <a:xfrm>
          <a:off x="5611817" y="11885612"/>
          <a:ext cx="276225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lang="es-MX" sz="1100"/>
            <a:t>12</a:t>
          </a:r>
        </a:p>
      </xdr:txBody>
    </xdr:sp>
    <xdr:clientData/>
  </xdr:twoCellAnchor>
  <xdr:twoCellAnchor>
    <xdr:from>
      <xdr:col>5</xdr:col>
      <xdr:colOff>338531</xdr:colOff>
      <xdr:row>57</xdr:row>
      <xdr:rowOff>145605</xdr:rowOff>
    </xdr:from>
    <xdr:to>
      <xdr:col>6</xdr:col>
      <xdr:colOff>51103</xdr:colOff>
      <xdr:row>59</xdr:row>
      <xdr:rowOff>78324</xdr:rowOff>
    </xdr:to>
    <xdr:sp macro="" textlink="">
      <xdr:nvSpPr>
        <xdr:cNvPr id="12" name="60 Rectángulo redondeado">
          <a:extLst>
            <a:ext uri="{FF2B5EF4-FFF2-40B4-BE49-F238E27FC236}">
              <a16:creationId xmlns:a16="http://schemas.microsoft.com/office/drawing/2014/main" id="{12B8913D-0BAF-1147-8445-10B7827ACCD7}"/>
            </a:ext>
          </a:extLst>
        </xdr:cNvPr>
        <xdr:cNvSpPr/>
      </xdr:nvSpPr>
      <xdr:spPr>
        <a:xfrm rot="5400000">
          <a:off x="4641707" y="11565029"/>
          <a:ext cx="313719" cy="538072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1"/>
            <a:t>2</a:t>
          </a:r>
        </a:p>
      </xdr:txBody>
    </xdr:sp>
    <xdr:clientData/>
  </xdr:twoCellAnchor>
  <xdr:twoCellAnchor>
    <xdr:from>
      <xdr:col>5</xdr:col>
      <xdr:colOff>148031</xdr:colOff>
      <xdr:row>61</xdr:row>
      <xdr:rowOff>69404</xdr:rowOff>
    </xdr:from>
    <xdr:to>
      <xdr:col>5</xdr:col>
      <xdr:colOff>686103</xdr:colOff>
      <xdr:row>63</xdr:row>
      <xdr:rowOff>2123</xdr:rowOff>
    </xdr:to>
    <xdr:sp macro="" textlink="">
      <xdr:nvSpPr>
        <xdr:cNvPr id="13" name="60 Rectángulo redondeado">
          <a:extLst>
            <a:ext uri="{FF2B5EF4-FFF2-40B4-BE49-F238E27FC236}">
              <a16:creationId xmlns:a16="http://schemas.microsoft.com/office/drawing/2014/main" id="{F752E1A6-96F0-ED4A-BFDF-C61645F055FA}"/>
            </a:ext>
          </a:extLst>
        </xdr:cNvPr>
        <xdr:cNvSpPr/>
      </xdr:nvSpPr>
      <xdr:spPr>
        <a:xfrm rot="16200000">
          <a:off x="4451207" y="12250828"/>
          <a:ext cx="313719" cy="53807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1"/>
            <a:t>10</a:t>
          </a:r>
        </a:p>
      </xdr:txBody>
    </xdr:sp>
    <xdr:clientData/>
  </xdr:twoCellAnchor>
  <xdr:twoCellAnchor>
    <xdr:from>
      <xdr:col>5</xdr:col>
      <xdr:colOff>592531</xdr:colOff>
      <xdr:row>61</xdr:row>
      <xdr:rowOff>107504</xdr:rowOff>
    </xdr:from>
    <xdr:to>
      <xdr:col>6</xdr:col>
      <xdr:colOff>305103</xdr:colOff>
      <xdr:row>63</xdr:row>
      <xdr:rowOff>40223</xdr:rowOff>
    </xdr:to>
    <xdr:sp macro="" textlink="">
      <xdr:nvSpPr>
        <xdr:cNvPr id="14" name="60 Rectángulo redondeado">
          <a:extLst>
            <a:ext uri="{FF2B5EF4-FFF2-40B4-BE49-F238E27FC236}">
              <a16:creationId xmlns:a16="http://schemas.microsoft.com/office/drawing/2014/main" id="{573799A6-4949-E34E-9598-8DD3BD0FA3C4}"/>
            </a:ext>
          </a:extLst>
        </xdr:cNvPr>
        <xdr:cNvSpPr/>
      </xdr:nvSpPr>
      <xdr:spPr>
        <a:xfrm rot="16200000">
          <a:off x="4895707" y="12288928"/>
          <a:ext cx="313719" cy="53807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1"/>
            <a:t>10</a:t>
          </a:r>
        </a:p>
      </xdr:txBody>
    </xdr:sp>
    <xdr:clientData/>
  </xdr:twoCellAnchor>
  <xdr:oneCellAnchor>
    <xdr:from>
      <xdr:col>3</xdr:col>
      <xdr:colOff>1057275</xdr:colOff>
      <xdr:row>59</xdr:row>
      <xdr:rowOff>9525</xdr:rowOff>
    </xdr:from>
    <xdr:ext cx="60157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6FD3C9E6-7596-6649-A9A6-6FB0C9B13059}"/>
            </a:ext>
          </a:extLst>
        </xdr:cNvPr>
        <xdr:cNvSpPr txBox="1"/>
      </xdr:nvSpPr>
      <xdr:spPr>
        <a:xfrm>
          <a:off x="3038475" y="119221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2</a:t>
          </a:r>
        </a:p>
      </xdr:txBody>
    </xdr:sp>
    <xdr:clientData/>
  </xdr:oneCellAnchor>
  <xdr:oneCellAnchor>
    <xdr:from>
      <xdr:col>5</xdr:col>
      <xdr:colOff>193675</xdr:colOff>
      <xdr:row>60</xdr:row>
      <xdr:rowOff>22225</xdr:rowOff>
    </xdr:from>
    <xdr:ext cx="60157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62C57BEE-62D0-504F-9282-D416571605A1}"/>
            </a:ext>
          </a:extLst>
        </xdr:cNvPr>
        <xdr:cNvSpPr txBox="1"/>
      </xdr:nvSpPr>
      <xdr:spPr>
        <a:xfrm>
          <a:off x="4384675" y="12125325"/>
          <a:ext cx="601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Mesa 3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08F51EA-1899-E94E-AE7A-4928D665C540}">
  <we:reference id="wa200005171" version="1.0.0.0" store="es-MX" storeType="OMEX"/>
  <we:alternateReferences>
    <we:reference id="WA200005171" version="1.0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_xldudf_GPT_GPTINTERACT</we:customFunctionIds>
        <we:customFunctionIds>_xldudf_GPT_GPTPROMPT</we:customFunctionIds>
        <we:customFunctionIds>_xldudf_GPT_GPTPREDICT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2B8CD-EA79-3F4B-9326-1219D0D87010}">
  <dimension ref="A3:B5"/>
  <sheetViews>
    <sheetView workbookViewId="0">
      <selection activeCell="A4" sqref="A4"/>
    </sheetView>
  </sheetViews>
  <sheetFormatPr baseColWidth="10" defaultRowHeight="15" x14ac:dyDescent="0.2"/>
  <sheetData>
    <row r="3" spans="1:2" x14ac:dyDescent="0.2">
      <c r="A3" t="s">
        <v>910</v>
      </c>
      <c r="B3" t="s">
        <v>907</v>
      </c>
    </row>
    <row r="5" spans="1:2" x14ac:dyDescent="0.2">
      <c r="A5" t="s">
        <v>909</v>
      </c>
      <c r="B5" t="s">
        <v>908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D6E48-7B11-A64A-82D8-32AC3B638578}">
  <dimension ref="B2:AD113"/>
  <sheetViews>
    <sheetView showGridLines="0" tabSelected="1" topLeftCell="B3" workbookViewId="0">
      <selection activeCell="M67" sqref="M67"/>
    </sheetView>
  </sheetViews>
  <sheetFormatPr baseColWidth="10" defaultRowHeight="15" x14ac:dyDescent="0.2"/>
  <cols>
    <col min="2" max="2" width="25.33203125" customWidth="1"/>
    <col min="3" max="3" width="11.33203125" bestFit="1" customWidth="1"/>
    <col min="4" max="4" width="2" customWidth="1"/>
    <col min="5" max="5" width="25.6640625" customWidth="1"/>
    <col min="6" max="6" width="12.6640625" bestFit="1" customWidth="1"/>
    <col min="7" max="7" width="22.83203125" customWidth="1"/>
    <col min="8" max="8" width="16.83203125" customWidth="1"/>
    <col min="11" max="11" width="20" customWidth="1"/>
    <col min="13" max="13" width="18" customWidth="1"/>
    <col min="14" max="16" width="17.83203125" customWidth="1"/>
    <col min="17" max="18" width="18.6640625" customWidth="1"/>
    <col min="19" max="19" width="16.6640625" customWidth="1"/>
    <col min="20" max="20" width="17.83203125" customWidth="1"/>
    <col min="24" max="24" width="18" customWidth="1"/>
    <col min="25" max="26" width="14.1640625" customWidth="1"/>
  </cols>
  <sheetData>
    <row r="2" spans="2:30" ht="16" thickBot="1" x14ac:dyDescent="0.25">
      <c r="Z2">
        <v>566.66</v>
      </c>
    </row>
    <row r="3" spans="2:30" ht="30" customHeight="1" x14ac:dyDescent="0.3">
      <c r="B3" s="750" t="s">
        <v>83</v>
      </c>
      <c r="C3" s="751"/>
      <c r="D3" s="751"/>
      <c r="E3" s="751"/>
      <c r="F3" s="751"/>
      <c r="G3" s="751"/>
      <c r="H3" s="752"/>
    </row>
    <row r="4" spans="2:30" ht="24" x14ac:dyDescent="0.3">
      <c r="B4" s="221" t="s">
        <v>86</v>
      </c>
      <c r="C4" s="3"/>
      <c r="D4" s="3"/>
      <c r="E4" s="74" t="s">
        <v>345</v>
      </c>
      <c r="F4" s="753" t="s">
        <v>75</v>
      </c>
      <c r="G4" s="755" t="s">
        <v>820</v>
      </c>
      <c r="H4" s="756"/>
      <c r="AB4" s="61" t="s">
        <v>148</v>
      </c>
      <c r="AC4" t="s">
        <v>149</v>
      </c>
      <c r="AD4" t="s">
        <v>148</v>
      </c>
    </row>
    <row r="5" spans="2:30" ht="25" thickBot="1" x14ac:dyDescent="0.35">
      <c r="B5" s="221" t="s">
        <v>16</v>
      </c>
      <c r="C5" s="3"/>
      <c r="D5" s="3"/>
      <c r="E5" s="74">
        <v>46137</v>
      </c>
      <c r="F5" s="754"/>
      <c r="G5" s="757"/>
      <c r="H5" s="758"/>
      <c r="Y5" t="s">
        <v>144</v>
      </c>
      <c r="Z5" s="31">
        <v>14753.16</v>
      </c>
      <c r="AB5" s="138">
        <f>+Z5/$Z2</f>
        <v>26.035294532876858</v>
      </c>
    </row>
    <row r="6" spans="2:30" ht="23" customHeight="1" thickBot="1" x14ac:dyDescent="0.35">
      <c r="B6" s="766" t="s">
        <v>82</v>
      </c>
      <c r="C6" s="767"/>
      <c r="D6" s="767"/>
      <c r="E6" s="767"/>
      <c r="F6" s="767"/>
      <c r="G6" s="759" t="s">
        <v>240</v>
      </c>
      <c r="H6" s="760"/>
      <c r="K6" s="69" t="s">
        <v>56</v>
      </c>
      <c r="Y6" t="s">
        <v>145</v>
      </c>
      <c r="Z6" s="31">
        <f>+Z5*25%</f>
        <v>3688.29</v>
      </c>
      <c r="AB6" s="47"/>
    </row>
    <row r="7" spans="2:30" ht="34" customHeight="1" thickBot="1" x14ac:dyDescent="0.25">
      <c r="B7" s="761" t="s">
        <v>40</v>
      </c>
      <c r="C7" s="762"/>
      <c r="D7" s="233"/>
      <c r="E7" s="763" t="s">
        <v>183</v>
      </c>
      <c r="F7" s="762"/>
      <c r="G7" s="764" t="s">
        <v>40</v>
      </c>
      <c r="H7" s="765"/>
      <c r="I7" s="6"/>
      <c r="Y7" t="s">
        <v>146</v>
      </c>
      <c r="Z7">
        <v>3027.39</v>
      </c>
      <c r="AA7" s="31"/>
      <c r="AB7" s="138">
        <f>+Z7/$Z$2</f>
        <v>5.3425157943034627</v>
      </c>
    </row>
    <row r="8" spans="2:30" ht="20" customHeight="1" x14ac:dyDescent="0.25">
      <c r="B8" s="215" t="s">
        <v>201</v>
      </c>
      <c r="C8" s="216"/>
      <c r="D8" s="217"/>
      <c r="E8" s="218" t="s">
        <v>205</v>
      </c>
      <c r="F8" s="227"/>
      <c r="G8" s="215" t="s">
        <v>327</v>
      </c>
      <c r="H8" s="340">
        <v>4</v>
      </c>
      <c r="L8" s="65" t="s">
        <v>42</v>
      </c>
      <c r="M8" s="65" t="s">
        <v>41</v>
      </c>
      <c r="N8" s="65" t="s">
        <v>53</v>
      </c>
      <c r="Y8" t="s">
        <v>147</v>
      </c>
      <c r="Z8" s="31">
        <v>181331</v>
      </c>
      <c r="AB8" s="138">
        <f>+Z8/$Z$2</f>
        <v>319.99964705467124</v>
      </c>
    </row>
    <row r="9" spans="2:30" ht="20" customHeight="1" x14ac:dyDescent="0.25">
      <c r="B9" s="219" t="s">
        <v>123</v>
      </c>
      <c r="C9" s="200"/>
      <c r="D9" s="192"/>
      <c r="E9" s="194" t="s">
        <v>202</v>
      </c>
      <c r="F9" s="228">
        <v>0.64583333333333337</v>
      </c>
      <c r="G9" s="219" t="s">
        <v>207</v>
      </c>
      <c r="H9" s="220">
        <v>1</v>
      </c>
      <c r="K9" s="6" t="s">
        <v>174</v>
      </c>
      <c r="L9" s="122">
        <f>+C27</f>
        <v>95</v>
      </c>
      <c r="M9" s="109"/>
      <c r="N9" s="119">
        <f>+L9*M9</f>
        <v>0</v>
      </c>
      <c r="Z9" s="31">
        <f>+AB9*Z2</f>
        <v>50999.399999999994</v>
      </c>
      <c r="AB9" s="47">
        <v>90</v>
      </c>
      <c r="AC9" s="137">
        <f>+AB8-AB9</f>
        <v>229.99964705467124</v>
      </c>
    </row>
    <row r="10" spans="2:30" ht="20" customHeight="1" x14ac:dyDescent="0.25">
      <c r="B10" s="219" t="s">
        <v>202</v>
      </c>
      <c r="C10" s="200"/>
      <c r="D10" s="192"/>
      <c r="E10" s="195" t="s">
        <v>206</v>
      </c>
      <c r="F10" s="228"/>
      <c r="G10" s="219" t="s">
        <v>324</v>
      </c>
      <c r="H10" s="220">
        <v>1</v>
      </c>
      <c r="K10" s="6" t="s">
        <v>128</v>
      </c>
      <c r="L10" s="122">
        <f>+C28</f>
        <v>0</v>
      </c>
      <c r="M10" s="109"/>
      <c r="N10" s="119">
        <f t="shared" ref="N10:N18" si="0">+L10*M10</f>
        <v>0</v>
      </c>
      <c r="Z10" s="31">
        <f>+AB10*Z2</f>
        <v>169998</v>
      </c>
      <c r="AB10">
        <f>25*12</f>
        <v>300</v>
      </c>
    </row>
    <row r="11" spans="2:30" ht="20" customHeight="1" x14ac:dyDescent="0.3">
      <c r="B11" s="219" t="s">
        <v>203</v>
      </c>
      <c r="C11" s="200">
        <v>0.625</v>
      </c>
      <c r="D11" s="192"/>
      <c r="E11" s="195" t="s">
        <v>212</v>
      </c>
      <c r="F11" s="229"/>
      <c r="G11" s="360" t="s">
        <v>210</v>
      </c>
      <c r="H11" s="359">
        <f>SUM(H8:H10)</f>
        <v>6</v>
      </c>
      <c r="K11" s="6" t="s">
        <v>51</v>
      </c>
      <c r="L11" s="122">
        <f>+C29</f>
        <v>1</v>
      </c>
      <c r="M11" s="109"/>
      <c r="N11" s="119">
        <f t="shared" si="0"/>
        <v>0</v>
      </c>
      <c r="Z11" s="31">
        <f>+AB11*Z2</f>
        <v>25499.699999999997</v>
      </c>
      <c r="AB11" s="47">
        <v>45</v>
      </c>
    </row>
    <row r="12" spans="2:30" ht="20" customHeight="1" x14ac:dyDescent="0.25">
      <c r="B12" s="219" t="s">
        <v>204</v>
      </c>
      <c r="C12" s="200"/>
      <c r="D12" s="192"/>
      <c r="G12" s="724" t="s">
        <v>172</v>
      </c>
      <c r="H12" s="361"/>
      <c r="K12" s="6" t="s">
        <v>121</v>
      </c>
      <c r="L12" s="122"/>
      <c r="M12" s="109"/>
      <c r="N12" s="119">
        <f t="shared" si="0"/>
        <v>0</v>
      </c>
      <c r="Z12" s="33">
        <f>+Z10+Z11</f>
        <v>195497.7</v>
      </c>
    </row>
    <row r="13" spans="2:30" ht="20" customHeight="1" x14ac:dyDescent="0.25">
      <c r="B13" s="219"/>
      <c r="C13" s="200"/>
      <c r="D13" s="192"/>
      <c r="G13" s="724"/>
      <c r="H13" s="362"/>
      <c r="K13" s="6" t="s">
        <v>40</v>
      </c>
      <c r="L13" s="122"/>
      <c r="M13" s="109"/>
      <c r="N13" s="119">
        <f t="shared" si="0"/>
        <v>0</v>
      </c>
      <c r="Z13" s="33"/>
    </row>
    <row r="14" spans="2:30" ht="20" customHeight="1" thickBot="1" x14ac:dyDescent="0.3">
      <c r="B14" s="219" t="s">
        <v>211</v>
      </c>
      <c r="C14" s="198"/>
      <c r="D14" s="192"/>
      <c r="G14" s="733" t="s">
        <v>183</v>
      </c>
      <c r="H14" s="734"/>
      <c r="I14" s="6"/>
      <c r="K14" s="6" t="s">
        <v>172</v>
      </c>
      <c r="L14" s="122"/>
      <c r="M14" s="109"/>
      <c r="N14" s="119">
        <f t="shared" si="0"/>
        <v>0</v>
      </c>
      <c r="Z14" s="33"/>
    </row>
    <row r="15" spans="2:30" ht="20" customHeight="1" x14ac:dyDescent="0.25">
      <c r="B15" s="219" t="s">
        <v>215</v>
      </c>
      <c r="C15" s="198"/>
      <c r="D15" s="192"/>
      <c r="E15" s="6"/>
      <c r="G15" s="232" t="s">
        <v>208</v>
      </c>
      <c r="H15" s="220">
        <v>2</v>
      </c>
      <c r="I15" s="6"/>
      <c r="K15" s="6" t="s">
        <v>154</v>
      </c>
      <c r="L15" s="122"/>
      <c r="M15" s="109"/>
      <c r="N15" s="119">
        <f t="shared" si="0"/>
        <v>0</v>
      </c>
      <c r="Z15" s="33"/>
    </row>
    <row r="16" spans="2:30" ht="20" customHeight="1" x14ac:dyDescent="0.25">
      <c r="B16" s="219" t="s">
        <v>100</v>
      </c>
      <c r="C16" s="200"/>
      <c r="D16" s="192"/>
      <c r="G16" s="232" t="s">
        <v>209</v>
      </c>
      <c r="H16" s="220">
        <v>1</v>
      </c>
      <c r="I16" s="6"/>
      <c r="K16" s="6" t="s">
        <v>134</v>
      </c>
      <c r="L16" s="122"/>
      <c r="M16" s="109"/>
      <c r="N16" s="119">
        <f t="shared" si="0"/>
        <v>0</v>
      </c>
      <c r="Z16" s="33"/>
    </row>
    <row r="17" spans="2:26" ht="20" customHeight="1" x14ac:dyDescent="0.25">
      <c r="B17" s="20"/>
      <c r="D17" s="192"/>
      <c r="G17" s="232" t="s">
        <v>247</v>
      </c>
      <c r="H17" s="220"/>
      <c r="I17" s="6"/>
      <c r="K17" s="32" t="s">
        <v>104</v>
      </c>
      <c r="L17" s="122"/>
      <c r="M17" s="109"/>
      <c r="N17" s="119">
        <f t="shared" si="0"/>
        <v>0</v>
      </c>
      <c r="Z17" s="33"/>
    </row>
    <row r="18" spans="2:26" ht="20" customHeight="1" thickBot="1" x14ac:dyDescent="0.35">
      <c r="B18" s="20"/>
      <c r="G18" s="223" t="s">
        <v>210</v>
      </c>
      <c r="H18" s="225">
        <f>SUM(H15:H17)</f>
        <v>3</v>
      </c>
      <c r="I18" s="6"/>
      <c r="K18" s="32"/>
      <c r="L18" s="122"/>
      <c r="M18" s="109"/>
      <c r="N18" s="120">
        <f t="shared" si="0"/>
        <v>0</v>
      </c>
      <c r="Z18" s="33"/>
    </row>
    <row r="19" spans="2:26" ht="28" customHeight="1" thickBot="1" x14ac:dyDescent="0.25">
      <c r="B19" s="735" t="s">
        <v>242</v>
      </c>
      <c r="C19" s="736"/>
      <c r="D19" s="192"/>
      <c r="E19" s="735" t="s">
        <v>233</v>
      </c>
      <c r="F19" s="737"/>
      <c r="G19" s="244" t="s">
        <v>239</v>
      </c>
      <c r="H19" s="245" t="s">
        <v>232</v>
      </c>
      <c r="K19" s="17" t="s">
        <v>119</v>
      </c>
      <c r="N19" s="121">
        <f>SUM(N9:N18)</f>
        <v>0</v>
      </c>
      <c r="Z19" s="33"/>
    </row>
    <row r="20" spans="2:26" ht="20" customHeight="1" x14ac:dyDescent="0.25">
      <c r="B20" s="246" t="s">
        <v>228</v>
      </c>
      <c r="C20" s="254"/>
      <c r="D20" s="192"/>
      <c r="E20" s="740" t="s">
        <v>236</v>
      </c>
      <c r="F20" s="741"/>
      <c r="G20" s="199">
        <v>4</v>
      </c>
      <c r="H20" s="250">
        <f>18*G20</f>
        <v>72</v>
      </c>
      <c r="K20" s="182" t="s">
        <v>111</v>
      </c>
      <c r="N20" s="127"/>
    </row>
    <row r="21" spans="2:26" ht="20" customHeight="1" thickBot="1" x14ac:dyDescent="0.3">
      <c r="B21" s="247" t="s">
        <v>229</v>
      </c>
      <c r="C21" s="255"/>
      <c r="D21" s="192"/>
      <c r="E21" s="740" t="s">
        <v>237</v>
      </c>
      <c r="F21" s="741"/>
      <c r="G21" s="199">
        <v>4</v>
      </c>
      <c r="H21" s="250">
        <f>18*G21</f>
        <v>72</v>
      </c>
      <c r="K21" s="182" t="s">
        <v>102</v>
      </c>
      <c r="N21" s="257">
        <f>+N19-N20</f>
        <v>0</v>
      </c>
    </row>
    <row r="22" spans="2:26" ht="20" customHeight="1" x14ac:dyDescent="0.25">
      <c r="B22" s="247" t="s">
        <v>230</v>
      </c>
      <c r="C22" s="255"/>
      <c r="D22" s="192"/>
      <c r="E22" s="740" t="s">
        <v>238</v>
      </c>
      <c r="F22" s="741"/>
      <c r="G22" s="199">
        <v>4</v>
      </c>
      <c r="H22" s="250">
        <f>18*G22</f>
        <v>72</v>
      </c>
      <c r="K22" s="182" t="s">
        <v>112</v>
      </c>
      <c r="N22" s="267">
        <f>+O34</f>
        <v>21240</v>
      </c>
    </row>
    <row r="23" spans="2:26" ht="20" customHeight="1" x14ac:dyDescent="0.25">
      <c r="B23" s="247" t="s">
        <v>231</v>
      </c>
      <c r="C23" s="255"/>
      <c r="E23" s="748" t="s">
        <v>53</v>
      </c>
      <c r="F23" s="749"/>
      <c r="G23" s="252">
        <f>SUM(G20:G22)</f>
        <v>12</v>
      </c>
      <c r="H23" s="251">
        <f>SUM(H20:H22)</f>
        <v>216</v>
      </c>
      <c r="K23" s="182" t="s">
        <v>124</v>
      </c>
      <c r="N23" s="191">
        <f>+N21-N22</f>
        <v>-21240</v>
      </c>
      <c r="Z23" s="31">
        <v>202775</v>
      </c>
    </row>
    <row r="24" spans="2:26" ht="27" customHeight="1" thickBot="1" x14ac:dyDescent="0.3">
      <c r="B24" s="248" t="s">
        <v>234</v>
      </c>
      <c r="C24" s="256"/>
      <c r="E24" s="740" t="s">
        <v>361</v>
      </c>
      <c r="F24" s="741"/>
      <c r="G24" s="199"/>
      <c r="H24" s="243"/>
      <c r="K24" s="6"/>
      <c r="Z24" s="31"/>
    </row>
    <row r="25" spans="2:26" ht="28" customHeight="1" thickBot="1" x14ac:dyDescent="0.3">
      <c r="B25" s="20"/>
      <c r="C25">
        <f>+C30/20</f>
        <v>4.8</v>
      </c>
      <c r="E25" s="738" t="s">
        <v>171</v>
      </c>
      <c r="F25" s="739"/>
      <c r="G25" s="319">
        <v>10</v>
      </c>
      <c r="H25" s="21"/>
      <c r="Z25" s="31"/>
    </row>
    <row r="26" spans="2:26" ht="23" customHeight="1" x14ac:dyDescent="0.3">
      <c r="B26" s="728" t="s">
        <v>182</v>
      </c>
      <c r="C26" s="729"/>
      <c r="E26" s="730" t="s">
        <v>127</v>
      </c>
      <c r="F26" s="731"/>
      <c r="G26" s="731"/>
      <c r="H26" s="732"/>
      <c r="Z26">
        <f>+Z23/25000</f>
        <v>8.1110000000000007</v>
      </c>
    </row>
    <row r="27" spans="2:26" ht="29" customHeight="1" x14ac:dyDescent="0.3">
      <c r="B27" s="219" t="s">
        <v>54</v>
      </c>
      <c r="C27" s="222">
        <v>95</v>
      </c>
      <c r="E27" s="447" t="s">
        <v>982</v>
      </c>
      <c r="F27" s="237"/>
      <c r="G27" s="237"/>
      <c r="H27" s="341"/>
    </row>
    <row r="28" spans="2:26" ht="28" customHeight="1" x14ac:dyDescent="0.3">
      <c r="B28" s="219" t="s">
        <v>128</v>
      </c>
      <c r="C28" s="222"/>
      <c r="E28" s="314"/>
      <c r="F28" s="235"/>
      <c r="G28" s="235"/>
      <c r="H28" s="315"/>
    </row>
    <row r="29" spans="2:26" ht="27" customHeight="1" x14ac:dyDescent="0.3">
      <c r="B29" s="219" t="s">
        <v>51</v>
      </c>
      <c r="C29" s="222">
        <v>1</v>
      </c>
      <c r="E29" s="314"/>
      <c r="F29" s="235"/>
      <c r="G29" s="235"/>
      <c r="H29" s="315"/>
    </row>
    <row r="30" spans="2:26" ht="20" customHeight="1" thickBot="1" x14ac:dyDescent="0.35">
      <c r="B30" s="223" t="s">
        <v>46</v>
      </c>
      <c r="C30" s="225">
        <f>SUM(C27:C29)</f>
        <v>96</v>
      </c>
      <c r="D30" s="25"/>
      <c r="E30" s="316"/>
      <c r="F30" s="317"/>
      <c r="G30" s="317"/>
      <c r="H30" s="318"/>
    </row>
    <row r="31" spans="2:26" ht="26" x14ac:dyDescent="0.3">
      <c r="B31" s="725" t="s">
        <v>61</v>
      </c>
      <c r="C31" s="726"/>
      <c r="D31" s="726"/>
      <c r="E31" s="726"/>
      <c r="F31" s="726"/>
      <c r="G31" s="726"/>
      <c r="H31" s="727"/>
    </row>
    <row r="32" spans="2:26" ht="54" x14ac:dyDescent="0.3">
      <c r="B32" s="342" t="s">
        <v>62</v>
      </c>
      <c r="C32" s="73">
        <f>+C30</f>
        <v>96</v>
      </c>
      <c r="D32" s="76"/>
      <c r="E32" s="76"/>
      <c r="F32" s="196" t="s">
        <v>213</v>
      </c>
      <c r="G32" s="197" t="s">
        <v>632</v>
      </c>
      <c r="H32" s="343"/>
    </row>
    <row r="33" spans="2:20" ht="21" x14ac:dyDescent="0.25">
      <c r="B33" s="344"/>
      <c r="C33" s="76"/>
      <c r="D33" s="76"/>
      <c r="E33" s="79"/>
      <c r="F33" s="76"/>
      <c r="G33" s="79"/>
      <c r="H33" s="343"/>
      <c r="J33" s="58"/>
      <c r="T33" s="98"/>
    </row>
    <row r="34" spans="2:20" ht="21" x14ac:dyDescent="0.25">
      <c r="B34" s="344" t="s">
        <v>69</v>
      </c>
      <c r="C34" s="80" t="s">
        <v>73</v>
      </c>
      <c r="D34" s="76"/>
      <c r="E34" s="79" t="s">
        <v>71</v>
      </c>
      <c r="F34" s="80" t="s">
        <v>73</v>
      </c>
      <c r="G34" s="79" t="s">
        <v>40</v>
      </c>
      <c r="H34" s="345" t="s">
        <v>73</v>
      </c>
      <c r="J34" s="58"/>
      <c r="L34" s="94" t="s">
        <v>88</v>
      </c>
      <c r="M34" s="95" t="s">
        <v>42</v>
      </c>
      <c r="N34" s="100" t="s">
        <v>107</v>
      </c>
      <c r="O34" s="99">
        <f>SUM(O35:O108)</f>
        <v>21240</v>
      </c>
    </row>
    <row r="35" spans="2:20" ht="21" x14ac:dyDescent="0.25">
      <c r="B35" s="346" t="s">
        <v>63</v>
      </c>
      <c r="C35" s="71">
        <v>150</v>
      </c>
      <c r="D35" s="76"/>
      <c r="E35" s="70" t="s">
        <v>113</v>
      </c>
      <c r="F35" s="72">
        <v>5</v>
      </c>
      <c r="G35" s="70" t="s">
        <v>76</v>
      </c>
      <c r="H35" s="347">
        <v>5</v>
      </c>
      <c r="J35" s="58"/>
      <c r="K35" s="295" t="s">
        <v>183</v>
      </c>
      <c r="L35" s="295"/>
      <c r="M35" s="295"/>
      <c r="N35" s="295"/>
      <c r="T35" s="60"/>
    </row>
    <row r="36" spans="2:20" ht="21" x14ac:dyDescent="0.25">
      <c r="B36" s="346" t="s">
        <v>64</v>
      </c>
      <c r="C36" s="71">
        <v>100</v>
      </c>
      <c r="D36" s="76"/>
      <c r="E36" s="70" t="s">
        <v>293</v>
      </c>
      <c r="F36" s="72"/>
      <c r="G36" s="70" t="s">
        <v>358</v>
      </c>
      <c r="H36" s="347">
        <v>3</v>
      </c>
      <c r="J36" s="58"/>
      <c r="K36" t="s">
        <v>50</v>
      </c>
      <c r="L36" s="26">
        <v>700</v>
      </c>
      <c r="M36" s="265">
        <f>+H15+H17</f>
        <v>2</v>
      </c>
      <c r="N36" s="59">
        <f>+L36*M36</f>
        <v>1400</v>
      </c>
    </row>
    <row r="37" spans="2:20" ht="21" x14ac:dyDescent="0.25">
      <c r="B37" s="346" t="s">
        <v>65</v>
      </c>
      <c r="C37" s="71">
        <v>100</v>
      </c>
      <c r="D37" s="76"/>
      <c r="E37" s="70" t="s">
        <v>295</v>
      </c>
      <c r="F37" s="72">
        <v>1</v>
      </c>
      <c r="G37" s="70" t="s">
        <v>81</v>
      </c>
      <c r="H37" s="347"/>
      <c r="K37" t="s">
        <v>26</v>
      </c>
      <c r="L37" s="26">
        <v>1900</v>
      </c>
      <c r="M37" s="122">
        <v>1</v>
      </c>
      <c r="N37" s="59">
        <f>+L37*M37</f>
        <v>1900</v>
      </c>
    </row>
    <row r="38" spans="2:20" ht="21" x14ac:dyDescent="0.25">
      <c r="B38" s="344" t="s">
        <v>356</v>
      </c>
      <c r="C38" s="70"/>
      <c r="D38" s="76"/>
      <c r="E38" s="70" t="s">
        <v>360</v>
      </c>
      <c r="F38" s="72"/>
      <c r="G38" s="70" t="s">
        <v>91</v>
      </c>
      <c r="H38" s="347">
        <v>2</v>
      </c>
      <c r="K38" t="s">
        <v>329</v>
      </c>
      <c r="L38" s="26">
        <v>500</v>
      </c>
      <c r="M38" s="122"/>
      <c r="N38" s="59">
        <f>+L38*M38</f>
        <v>0</v>
      </c>
    </row>
    <row r="39" spans="2:20" ht="22" thickBot="1" x14ac:dyDescent="0.3">
      <c r="B39" s="346" t="s">
        <v>66</v>
      </c>
      <c r="C39" s="71">
        <v>100</v>
      </c>
      <c r="D39" s="76"/>
      <c r="E39" s="70" t="s">
        <v>296</v>
      </c>
      <c r="F39" s="72">
        <v>1</v>
      </c>
      <c r="G39" s="70" t="s">
        <v>116</v>
      </c>
      <c r="H39" s="347"/>
      <c r="K39" s="25" t="s">
        <v>138</v>
      </c>
      <c r="L39" s="280">
        <v>20</v>
      </c>
      <c r="M39" s="264"/>
      <c r="N39" s="258">
        <f>+L39*M39</f>
        <v>0</v>
      </c>
      <c r="O39" s="259">
        <f>SUM(N36:N39)</f>
        <v>3300</v>
      </c>
    </row>
    <row r="40" spans="2:20" ht="21" x14ac:dyDescent="0.25">
      <c r="B40" s="346" t="s">
        <v>67</v>
      </c>
      <c r="C40" s="71"/>
      <c r="D40" s="76"/>
      <c r="E40" s="70" t="s">
        <v>198</v>
      </c>
      <c r="F40" s="72"/>
      <c r="G40" s="70" t="s">
        <v>357</v>
      </c>
      <c r="H40" s="347"/>
      <c r="K40" s="212" t="s">
        <v>40</v>
      </c>
      <c r="L40" s="212"/>
      <c r="M40" s="212"/>
      <c r="N40" s="212"/>
    </row>
    <row r="41" spans="2:20" ht="21" customHeight="1" x14ac:dyDescent="0.25">
      <c r="B41" s="346" t="s">
        <v>68</v>
      </c>
      <c r="C41" s="71">
        <v>100</v>
      </c>
      <c r="D41" s="76"/>
      <c r="E41" s="339"/>
      <c r="F41" s="339"/>
      <c r="G41" s="70" t="s">
        <v>330</v>
      </c>
      <c r="H41" s="347">
        <v>1</v>
      </c>
      <c r="K41" t="s">
        <v>40</v>
      </c>
      <c r="L41" s="26">
        <v>800</v>
      </c>
      <c r="M41" s="266">
        <f>+H8</f>
        <v>4</v>
      </c>
      <c r="N41" s="59">
        <f t="shared" ref="N41:N46" si="1">+L41*M41</f>
        <v>3200</v>
      </c>
    </row>
    <row r="42" spans="2:20" ht="21" customHeight="1" x14ac:dyDescent="0.25">
      <c r="B42" s="346" t="s">
        <v>252</v>
      </c>
      <c r="C42" s="71">
        <v>100</v>
      </c>
      <c r="D42" s="76"/>
      <c r="E42" s="79" t="s">
        <v>359</v>
      </c>
      <c r="F42" s="339"/>
      <c r="G42" s="70" t="s">
        <v>351</v>
      </c>
      <c r="H42" s="347"/>
      <c r="K42" t="s">
        <v>325</v>
      </c>
      <c r="L42" s="26">
        <v>1600</v>
      </c>
      <c r="M42" s="266">
        <v>1</v>
      </c>
      <c r="N42" s="59">
        <f t="shared" si="1"/>
        <v>1600</v>
      </c>
    </row>
    <row r="43" spans="2:20" ht="21" customHeight="1" x14ac:dyDescent="0.25">
      <c r="B43" s="344" t="s">
        <v>109</v>
      </c>
      <c r="C43" s="70"/>
      <c r="D43" s="76"/>
      <c r="E43" s="70" t="s">
        <v>197</v>
      </c>
      <c r="F43" s="72"/>
      <c r="G43" s="70" t="s">
        <v>710</v>
      </c>
      <c r="H43" s="347">
        <v>1</v>
      </c>
      <c r="K43" t="s">
        <v>323</v>
      </c>
      <c r="L43" s="26">
        <v>1000</v>
      </c>
      <c r="M43" s="266"/>
      <c r="N43" s="59">
        <f t="shared" si="1"/>
        <v>0</v>
      </c>
    </row>
    <row r="44" spans="2:20" ht="21" x14ac:dyDescent="0.25">
      <c r="B44" s="346" t="s">
        <v>70</v>
      </c>
      <c r="C44" s="71">
        <v>140</v>
      </c>
      <c r="D44" s="76"/>
      <c r="E44" s="70" t="s">
        <v>321</v>
      </c>
      <c r="F44" s="72">
        <v>1</v>
      </c>
      <c r="G44" s="79"/>
      <c r="H44" s="348"/>
      <c r="K44" t="s">
        <v>326</v>
      </c>
      <c r="L44" s="26">
        <v>1400</v>
      </c>
      <c r="M44" s="122">
        <v>1</v>
      </c>
      <c r="N44" s="59">
        <f t="shared" si="1"/>
        <v>1400</v>
      </c>
    </row>
    <row r="45" spans="2:20" ht="22" x14ac:dyDescent="0.25">
      <c r="B45" s="349" t="s">
        <v>74</v>
      </c>
      <c r="C45" s="71"/>
      <c r="D45" s="76"/>
      <c r="E45" s="70" t="s">
        <v>322</v>
      </c>
      <c r="F45" s="72">
        <v>1</v>
      </c>
      <c r="G45" s="70"/>
      <c r="H45" s="348"/>
      <c r="K45" t="s">
        <v>172</v>
      </c>
      <c r="L45" s="26">
        <v>500</v>
      </c>
      <c r="M45" s="266">
        <v>2</v>
      </c>
      <c r="N45" s="59">
        <f t="shared" si="1"/>
        <v>1000</v>
      </c>
    </row>
    <row r="46" spans="2:20" ht="22" thickBot="1" x14ac:dyDescent="0.3">
      <c r="B46" s="346" t="s">
        <v>349</v>
      </c>
      <c r="C46" s="71"/>
      <c r="D46" s="76"/>
      <c r="E46" s="70"/>
      <c r="F46" s="70"/>
      <c r="G46" s="79" t="s">
        <v>109</v>
      </c>
      <c r="H46" s="348"/>
      <c r="K46" s="25" t="s">
        <v>122</v>
      </c>
      <c r="L46" s="280">
        <v>300</v>
      </c>
      <c r="M46" s="264"/>
      <c r="N46" s="258">
        <f t="shared" si="1"/>
        <v>0</v>
      </c>
      <c r="O46" s="259">
        <f>SUM(N41:N46)</f>
        <v>7200</v>
      </c>
    </row>
    <row r="47" spans="2:20" ht="21" x14ac:dyDescent="0.25">
      <c r="B47" s="346" t="s">
        <v>350</v>
      </c>
      <c r="C47" s="71"/>
      <c r="D47" s="76"/>
      <c r="E47" s="79" t="s">
        <v>381</v>
      </c>
      <c r="F47" s="339"/>
      <c r="G47" s="70" t="s">
        <v>661</v>
      </c>
      <c r="H47" s="347"/>
      <c r="L47" s="110"/>
      <c r="M47" s="122"/>
      <c r="N47" s="338"/>
      <c r="O47" s="97"/>
    </row>
    <row r="48" spans="2:20" ht="21" x14ac:dyDescent="0.25">
      <c r="B48" s="346" t="s">
        <v>140</v>
      </c>
      <c r="C48" s="71"/>
      <c r="D48" s="76"/>
      <c r="E48" s="70" t="s">
        <v>663</v>
      </c>
      <c r="F48" s="72"/>
      <c r="G48" s="70" t="s">
        <v>659</v>
      </c>
      <c r="H48" s="347"/>
      <c r="L48" s="110"/>
      <c r="M48" s="122"/>
      <c r="N48" s="338"/>
      <c r="O48" s="97"/>
    </row>
    <row r="49" spans="2:15" ht="21" x14ac:dyDescent="0.25">
      <c r="B49" s="344" t="s">
        <v>363</v>
      </c>
      <c r="C49" s="70"/>
      <c r="D49" s="76"/>
      <c r="E49" s="70" t="s">
        <v>664</v>
      </c>
      <c r="F49" s="72"/>
      <c r="G49" s="70" t="s">
        <v>658</v>
      </c>
      <c r="H49" s="347"/>
    </row>
    <row r="50" spans="2:15" ht="21" x14ac:dyDescent="0.25">
      <c r="B50" s="346" t="s">
        <v>97</v>
      </c>
      <c r="C50" s="72"/>
      <c r="D50" s="76"/>
      <c r="E50" s="70" t="s">
        <v>665</v>
      </c>
      <c r="F50" s="72"/>
      <c r="G50" s="70" t="s">
        <v>660</v>
      </c>
      <c r="H50" s="347"/>
      <c r="K50" s="212" t="s">
        <v>255</v>
      </c>
      <c r="L50" s="212"/>
      <c r="M50" s="212"/>
      <c r="N50" s="212"/>
    </row>
    <row r="51" spans="2:15" ht="21" x14ac:dyDescent="0.25">
      <c r="B51" s="346" t="s">
        <v>364</v>
      </c>
      <c r="C51" s="72"/>
      <c r="D51" s="76"/>
      <c r="E51" s="79" t="s">
        <v>352</v>
      </c>
      <c r="F51" s="70"/>
      <c r="G51" s="70" t="s">
        <v>739</v>
      </c>
      <c r="H51" s="347"/>
      <c r="K51" t="s">
        <v>105</v>
      </c>
      <c r="L51" s="26">
        <v>60</v>
      </c>
      <c r="M51" s="265">
        <f>+C27</f>
        <v>95</v>
      </c>
      <c r="N51" s="59">
        <f>+L51*M51</f>
        <v>5700</v>
      </c>
    </row>
    <row r="52" spans="2:15" ht="21" x14ac:dyDescent="0.25">
      <c r="B52" s="346" t="s">
        <v>365</v>
      </c>
      <c r="C52" s="72"/>
      <c r="D52" s="76"/>
      <c r="E52" s="70" t="s">
        <v>353</v>
      </c>
      <c r="F52" s="72"/>
      <c r="G52" s="70"/>
      <c r="H52" s="348"/>
      <c r="K52" t="s">
        <v>254</v>
      </c>
      <c r="L52" s="26">
        <v>20</v>
      </c>
      <c r="M52" s="265">
        <f>+L11</f>
        <v>1</v>
      </c>
      <c r="N52" s="59">
        <f>+L52*M52</f>
        <v>20</v>
      </c>
    </row>
    <row r="53" spans="2:15" ht="21" x14ac:dyDescent="0.25">
      <c r="B53" s="346" t="s">
        <v>366</v>
      </c>
      <c r="C53" s="72"/>
      <c r="D53" s="70"/>
      <c r="E53" s="70" t="s">
        <v>354</v>
      </c>
      <c r="F53" s="72"/>
      <c r="G53" s="70"/>
      <c r="H53" s="348"/>
      <c r="K53" t="s">
        <v>101</v>
      </c>
      <c r="L53" s="26"/>
      <c r="M53" s="122"/>
      <c r="N53" s="59">
        <f>+L53*M53</f>
        <v>0</v>
      </c>
    </row>
    <row r="54" spans="2:15" ht="21" x14ac:dyDescent="0.25">
      <c r="B54" s="346"/>
      <c r="C54" s="70"/>
      <c r="D54" s="70"/>
      <c r="E54" s="70" t="s">
        <v>355</v>
      </c>
      <c r="F54" s="72"/>
      <c r="G54" s="70" t="s">
        <v>320</v>
      </c>
      <c r="H54" s="347">
        <v>3</v>
      </c>
      <c r="L54" s="26"/>
      <c r="M54" s="122"/>
      <c r="N54" s="59"/>
    </row>
    <row r="55" spans="2:15" ht="21" x14ac:dyDescent="0.25">
      <c r="B55" s="722" t="s">
        <v>44</v>
      </c>
      <c r="C55" s="723"/>
      <c r="D55" s="723"/>
      <c r="E55" s="723"/>
      <c r="F55" s="76"/>
      <c r="G55" s="70" t="s">
        <v>250</v>
      </c>
      <c r="H55" s="347"/>
      <c r="L55" s="26"/>
      <c r="M55" s="122"/>
      <c r="N55" s="59"/>
    </row>
    <row r="56" spans="2:15" ht="21" x14ac:dyDescent="0.25">
      <c r="B56" s="363" t="s">
        <v>84</v>
      </c>
      <c r="C56" s="72">
        <v>1</v>
      </c>
      <c r="D56" s="721" t="s">
        <v>983</v>
      </c>
      <c r="E56" s="721"/>
      <c r="F56" s="76"/>
      <c r="G56" s="70" t="s">
        <v>251</v>
      </c>
      <c r="H56" s="347"/>
      <c r="L56" s="26"/>
      <c r="M56" s="122"/>
      <c r="N56" s="59"/>
    </row>
    <row r="57" spans="2:15" ht="22" thickBot="1" x14ac:dyDescent="0.3">
      <c r="B57" s="363" t="s">
        <v>362</v>
      </c>
      <c r="C57" s="72"/>
      <c r="D57" s="721"/>
      <c r="E57" s="721"/>
      <c r="F57" s="76"/>
      <c r="G57" s="70" t="s">
        <v>78</v>
      </c>
      <c r="H57" s="347"/>
      <c r="K57" s="25" t="s">
        <v>135</v>
      </c>
      <c r="L57" s="280"/>
      <c r="M57" s="264"/>
      <c r="N57" s="258">
        <f>+L57*M57</f>
        <v>0</v>
      </c>
      <c r="O57" s="259">
        <f>SUM(N51:N57)</f>
        <v>5720</v>
      </c>
    </row>
    <row r="58" spans="2:15" ht="21" x14ac:dyDescent="0.25">
      <c r="B58" s="363" t="s">
        <v>60</v>
      </c>
      <c r="C58" s="72"/>
      <c r="D58" s="721"/>
      <c r="E58" s="721"/>
      <c r="F58" s="76"/>
      <c r="G58" s="70" t="s">
        <v>662</v>
      </c>
      <c r="H58" s="347"/>
    </row>
    <row r="59" spans="2:15" ht="21" x14ac:dyDescent="0.25">
      <c r="B59" s="363" t="s">
        <v>85</v>
      </c>
      <c r="C59" s="72"/>
      <c r="D59" s="721">
        <v>6</v>
      </c>
      <c r="E59" s="721"/>
      <c r="F59" s="76"/>
      <c r="G59" s="70"/>
      <c r="H59" s="348"/>
    </row>
    <row r="60" spans="2:15" ht="21" x14ac:dyDescent="0.25">
      <c r="B60" s="363"/>
      <c r="C60" s="72"/>
      <c r="D60" s="721"/>
      <c r="E60" s="721"/>
      <c r="F60" s="76"/>
      <c r="G60" s="70"/>
      <c r="H60" s="348"/>
      <c r="K60" s="212" t="s">
        <v>126</v>
      </c>
      <c r="L60" s="212"/>
      <c r="M60" s="212"/>
      <c r="N60" s="212"/>
    </row>
    <row r="61" spans="2:15" ht="22" thickBot="1" x14ac:dyDescent="0.3">
      <c r="B61" s="350"/>
      <c r="C61" s="351"/>
      <c r="D61" s="351"/>
      <c r="E61" s="351"/>
      <c r="F61" s="351"/>
      <c r="G61" s="352"/>
      <c r="H61" s="353"/>
      <c r="K61" s="30" t="s">
        <v>57</v>
      </c>
      <c r="L61" s="26">
        <v>250</v>
      </c>
      <c r="M61" s="262">
        <v>3</v>
      </c>
      <c r="N61" s="59">
        <f>+L61*M61</f>
        <v>750</v>
      </c>
    </row>
    <row r="62" spans="2:15" ht="21" x14ac:dyDescent="0.25">
      <c r="B62" s="354" t="s">
        <v>2</v>
      </c>
      <c r="C62" s="355"/>
      <c r="D62" s="355"/>
      <c r="E62" s="355"/>
      <c r="F62" s="355"/>
      <c r="G62" s="744" t="s">
        <v>127</v>
      </c>
      <c r="H62" s="745"/>
      <c r="K62" s="30" t="s">
        <v>58</v>
      </c>
      <c r="L62" s="26">
        <v>220</v>
      </c>
      <c r="M62" s="262">
        <v>3</v>
      </c>
      <c r="N62" s="59">
        <f>+L62*M62</f>
        <v>660</v>
      </c>
      <c r="O62" s="31"/>
    </row>
    <row r="63" spans="2:15" ht="21" x14ac:dyDescent="0.25">
      <c r="B63" s="356"/>
      <c r="C63" s="742"/>
      <c r="D63" s="770"/>
      <c r="E63" s="770"/>
      <c r="F63" s="771"/>
      <c r="G63" s="742"/>
      <c r="H63" s="743"/>
      <c r="K63" s="30" t="s">
        <v>59</v>
      </c>
      <c r="L63" s="26">
        <v>230</v>
      </c>
      <c r="M63" s="262">
        <v>2</v>
      </c>
      <c r="N63" s="59">
        <f>+L63*M63</f>
        <v>460</v>
      </c>
    </row>
    <row r="64" spans="2:15" ht="22" thickBot="1" x14ac:dyDescent="0.3">
      <c r="B64" s="356" t="s">
        <v>633</v>
      </c>
      <c r="C64" s="742" t="s">
        <v>822</v>
      </c>
      <c r="D64" s="770"/>
      <c r="E64" s="770"/>
      <c r="F64" s="771"/>
      <c r="G64" s="742"/>
      <c r="H64" s="743"/>
      <c r="K64" s="260" t="s">
        <v>47</v>
      </c>
      <c r="L64" s="280">
        <v>25</v>
      </c>
      <c r="M64" s="263">
        <f>+G25</f>
        <v>10</v>
      </c>
      <c r="N64" s="258">
        <f>+L64*M64</f>
        <v>250</v>
      </c>
      <c r="O64" s="261">
        <f>SUM(N61:N64)</f>
        <v>2120</v>
      </c>
    </row>
    <row r="65" spans="2:15" ht="21" x14ac:dyDescent="0.25">
      <c r="B65" s="357"/>
      <c r="C65" s="742"/>
      <c r="D65" s="770"/>
      <c r="E65" s="770"/>
      <c r="F65" s="771"/>
      <c r="G65" s="742"/>
      <c r="H65" s="743"/>
      <c r="L65" s="31"/>
      <c r="M65" s="31"/>
      <c r="N65" s="31"/>
    </row>
    <row r="66" spans="2:15" ht="21" x14ac:dyDescent="0.25">
      <c r="B66" s="356" t="s">
        <v>634</v>
      </c>
      <c r="C66" s="742" t="s">
        <v>821</v>
      </c>
      <c r="D66" s="770"/>
      <c r="E66" s="770"/>
      <c r="F66" s="771"/>
      <c r="G66" s="742"/>
      <c r="H66" s="743"/>
      <c r="K66" s="212" t="s">
        <v>49</v>
      </c>
      <c r="L66" s="212"/>
      <c r="M66" s="212"/>
      <c r="N66" s="212"/>
    </row>
    <row r="67" spans="2:15" ht="21" x14ac:dyDescent="0.25">
      <c r="B67" s="358"/>
      <c r="C67" s="742"/>
      <c r="D67" s="770"/>
      <c r="E67" s="770"/>
      <c r="F67" s="771"/>
      <c r="G67" s="746"/>
      <c r="H67" s="747"/>
      <c r="K67" t="s">
        <v>108</v>
      </c>
      <c r="L67" s="133">
        <v>1000</v>
      </c>
      <c r="M67">
        <v>1</v>
      </c>
      <c r="N67" s="59">
        <f>+L67*M67</f>
        <v>1000</v>
      </c>
    </row>
    <row r="68" spans="2:15" ht="21" x14ac:dyDescent="0.25">
      <c r="B68" s="356" t="s">
        <v>635</v>
      </c>
      <c r="C68" s="742"/>
      <c r="D68" s="770"/>
      <c r="E68" s="770"/>
      <c r="F68" s="771"/>
      <c r="G68" s="742"/>
      <c r="H68" s="743"/>
      <c r="K68" t="s">
        <v>275</v>
      </c>
      <c r="L68">
        <v>400</v>
      </c>
      <c r="M68">
        <v>1</v>
      </c>
      <c r="N68" s="59">
        <f>+L68*M68</f>
        <v>400</v>
      </c>
    </row>
    <row r="69" spans="2:15" ht="21" x14ac:dyDescent="0.25">
      <c r="B69" s="358" t="s">
        <v>244</v>
      </c>
      <c r="C69" s="799" t="s">
        <v>826</v>
      </c>
      <c r="D69" s="800"/>
      <c r="E69" s="800"/>
      <c r="F69" s="801"/>
      <c r="G69" s="742"/>
      <c r="H69" s="743"/>
      <c r="K69" t="s">
        <v>172</v>
      </c>
      <c r="L69">
        <v>1500</v>
      </c>
      <c r="M69">
        <v>1</v>
      </c>
      <c r="N69" s="59">
        <f>+L69*M69</f>
        <v>1500</v>
      </c>
    </row>
    <row r="70" spans="2:15" ht="22" thickBot="1" x14ac:dyDescent="0.3">
      <c r="B70" s="358" t="s">
        <v>636</v>
      </c>
      <c r="C70" s="742" t="s">
        <v>825</v>
      </c>
      <c r="D70" s="770"/>
      <c r="E70" s="770"/>
      <c r="F70" s="771"/>
      <c r="G70" s="742"/>
      <c r="H70" s="743"/>
      <c r="K70" s="25" t="s">
        <v>109</v>
      </c>
      <c r="L70" s="25"/>
      <c r="M70" s="25"/>
      <c r="N70" s="258"/>
      <c r="O70" s="259">
        <f>SUM(N67:N70)</f>
        <v>2900</v>
      </c>
    </row>
    <row r="71" spans="2:15" ht="21" x14ac:dyDescent="0.25">
      <c r="B71" s="358" t="s">
        <v>246</v>
      </c>
      <c r="C71" s="742" t="s">
        <v>824</v>
      </c>
      <c r="D71" s="770"/>
      <c r="E71" s="770"/>
      <c r="F71" s="771"/>
      <c r="G71" s="742"/>
      <c r="H71" s="743"/>
    </row>
    <row r="72" spans="2:15" ht="21" x14ac:dyDescent="0.25">
      <c r="B72" s="358" t="s">
        <v>246</v>
      </c>
      <c r="C72" s="742" t="s">
        <v>823</v>
      </c>
      <c r="D72" s="770"/>
      <c r="E72" s="770"/>
      <c r="F72" s="771"/>
      <c r="G72" s="742"/>
      <c r="H72" s="743"/>
    </row>
    <row r="73" spans="2:15" ht="21" x14ac:dyDescent="0.25">
      <c r="B73" s="452"/>
      <c r="C73" s="448"/>
      <c r="D73" s="449"/>
      <c r="E73" s="449"/>
      <c r="F73" s="450"/>
      <c r="G73" s="448"/>
      <c r="H73" s="451"/>
    </row>
    <row r="74" spans="2:15" ht="22" thickBot="1" x14ac:dyDescent="0.3">
      <c r="B74" s="453" t="s">
        <v>51</v>
      </c>
      <c r="C74" s="768"/>
      <c r="D74" s="772"/>
      <c r="E74" s="772"/>
      <c r="F74" s="773"/>
      <c r="G74" s="768"/>
      <c r="H74" s="769"/>
    </row>
    <row r="76" spans="2:15" x14ac:dyDescent="0.2">
      <c r="L76" s="31"/>
    </row>
    <row r="107" spans="2:12" ht="21" x14ac:dyDescent="0.25">
      <c r="B107" s="63"/>
      <c r="L107" s="31"/>
    </row>
    <row r="108" spans="2:12" x14ac:dyDescent="0.2">
      <c r="L108" s="31"/>
    </row>
    <row r="109" spans="2:12" x14ac:dyDescent="0.2">
      <c r="L109" s="31"/>
    </row>
    <row r="110" spans="2:12" x14ac:dyDescent="0.2">
      <c r="L110" s="31"/>
    </row>
    <row r="111" spans="2:12" x14ac:dyDescent="0.2">
      <c r="L111" s="31"/>
    </row>
    <row r="112" spans="2:12" x14ac:dyDescent="0.2">
      <c r="L112" s="31"/>
    </row>
    <row r="113" spans="12:12" x14ac:dyDescent="0.2">
      <c r="L113" s="31"/>
    </row>
  </sheetData>
  <mergeCells count="50">
    <mergeCell ref="E21:F21"/>
    <mergeCell ref="B7:C7"/>
    <mergeCell ref="E7:F7"/>
    <mergeCell ref="G7:H7"/>
    <mergeCell ref="B3:H3"/>
    <mergeCell ref="F4:F5"/>
    <mergeCell ref="G4:H5"/>
    <mergeCell ref="B6:F6"/>
    <mergeCell ref="G6:H6"/>
    <mergeCell ref="G12:G13"/>
    <mergeCell ref="G14:H14"/>
    <mergeCell ref="B19:C19"/>
    <mergeCell ref="E19:F19"/>
    <mergeCell ref="E20:F20"/>
    <mergeCell ref="D59:E59"/>
    <mergeCell ref="E22:F22"/>
    <mergeCell ref="E23:F23"/>
    <mergeCell ref="E24:F24"/>
    <mergeCell ref="E25:F25"/>
    <mergeCell ref="B31:H31"/>
    <mergeCell ref="B55:E55"/>
    <mergeCell ref="D56:E56"/>
    <mergeCell ref="D57:E57"/>
    <mergeCell ref="D58:E58"/>
    <mergeCell ref="B26:C26"/>
    <mergeCell ref="E26:H26"/>
    <mergeCell ref="D60:E60"/>
    <mergeCell ref="G62:H62"/>
    <mergeCell ref="C63:F63"/>
    <mergeCell ref="G63:H63"/>
    <mergeCell ref="C64:F64"/>
    <mergeCell ref="G64:H64"/>
    <mergeCell ref="C65:F65"/>
    <mergeCell ref="G65:H65"/>
    <mergeCell ref="C66:F66"/>
    <mergeCell ref="G66:H66"/>
    <mergeCell ref="C67:F67"/>
    <mergeCell ref="G67:H67"/>
    <mergeCell ref="C68:F68"/>
    <mergeCell ref="G68:H68"/>
    <mergeCell ref="G69:H69"/>
    <mergeCell ref="C70:F70"/>
    <mergeCell ref="G70:H70"/>
    <mergeCell ref="C72:F72"/>
    <mergeCell ref="G72:H72"/>
    <mergeCell ref="C74:F74"/>
    <mergeCell ref="G74:H74"/>
    <mergeCell ref="C69:F69"/>
    <mergeCell ref="C71:F71"/>
    <mergeCell ref="G71:H71"/>
  </mergeCells>
  <conditionalFormatting sqref="B31:H61">
    <cfRule type="cellIs" dxfId="56" priority="1" operator="between">
      <formula>1</formula>
      <formula>500</formula>
    </cfRule>
  </conditionalFormatting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DA806-AE37-0746-BEA8-7BF23DEF6E45}">
  <dimension ref="B2:AD114"/>
  <sheetViews>
    <sheetView showGridLines="0" zoomScale="107" zoomScaleNormal="107" workbookViewId="0">
      <selection activeCell="B1" sqref="B1"/>
    </sheetView>
  </sheetViews>
  <sheetFormatPr baseColWidth="10" defaultRowHeight="15" x14ac:dyDescent="0.2"/>
  <cols>
    <col min="2" max="2" width="25.33203125" customWidth="1"/>
    <col min="3" max="3" width="11.33203125" bestFit="1" customWidth="1"/>
    <col min="4" max="4" width="2" customWidth="1"/>
    <col min="5" max="5" width="25.6640625" customWidth="1"/>
    <col min="6" max="6" width="12.6640625" bestFit="1" customWidth="1"/>
    <col min="7" max="7" width="22.83203125" customWidth="1"/>
    <col min="8" max="8" width="16.83203125" customWidth="1"/>
    <col min="11" max="11" width="20" customWidth="1"/>
    <col min="13" max="13" width="18" customWidth="1"/>
    <col min="14" max="16" width="17.83203125" customWidth="1"/>
    <col min="17" max="18" width="18.6640625" customWidth="1"/>
    <col min="19" max="19" width="16.6640625" customWidth="1"/>
    <col min="20" max="20" width="17.83203125" customWidth="1"/>
    <col min="24" max="24" width="18" customWidth="1"/>
    <col min="25" max="26" width="14.1640625" customWidth="1"/>
  </cols>
  <sheetData>
    <row r="2" spans="2:30" ht="16" thickBot="1" x14ac:dyDescent="0.25">
      <c r="Z2">
        <v>566.66</v>
      </c>
    </row>
    <row r="3" spans="2:30" ht="30" customHeight="1" x14ac:dyDescent="0.3">
      <c r="B3" s="750" t="s">
        <v>83</v>
      </c>
      <c r="C3" s="751"/>
      <c r="D3" s="751"/>
      <c r="E3" s="751"/>
      <c r="F3" s="751"/>
      <c r="G3" s="751"/>
      <c r="H3" s="752"/>
    </row>
    <row r="4" spans="2:30" ht="24" x14ac:dyDescent="0.3">
      <c r="B4" s="221" t="s">
        <v>86</v>
      </c>
      <c r="C4" s="3"/>
      <c r="D4" s="3"/>
      <c r="E4" s="74" t="s">
        <v>930</v>
      </c>
      <c r="F4" s="753" t="s">
        <v>75</v>
      </c>
      <c r="G4" s="755" t="s">
        <v>929</v>
      </c>
      <c r="H4" s="756"/>
      <c r="AB4" s="61" t="s">
        <v>148</v>
      </c>
      <c r="AC4" t="s">
        <v>149</v>
      </c>
      <c r="AD4" t="s">
        <v>148</v>
      </c>
    </row>
    <row r="5" spans="2:30" ht="25" thickBot="1" x14ac:dyDescent="0.35">
      <c r="B5" s="221" t="s">
        <v>16</v>
      </c>
      <c r="C5" s="3"/>
      <c r="D5" s="3"/>
      <c r="E5" s="74">
        <v>46165</v>
      </c>
      <c r="F5" s="754"/>
      <c r="G5" s="757"/>
      <c r="H5" s="758"/>
      <c r="Y5" t="s">
        <v>144</v>
      </c>
      <c r="Z5" s="31">
        <v>14753.16</v>
      </c>
      <c r="AB5" s="138">
        <f>+Z5/$Z2</f>
        <v>26.035294532876858</v>
      </c>
    </row>
    <row r="6" spans="2:30" ht="23" customHeight="1" thickBot="1" x14ac:dyDescent="0.35">
      <c r="B6" s="766" t="s">
        <v>82</v>
      </c>
      <c r="C6" s="767"/>
      <c r="D6" s="767"/>
      <c r="E6" s="767"/>
      <c r="F6" s="767"/>
      <c r="G6" s="759" t="s">
        <v>240</v>
      </c>
      <c r="H6" s="760"/>
      <c r="K6" s="69" t="s">
        <v>56</v>
      </c>
      <c r="Y6" t="s">
        <v>145</v>
      </c>
      <c r="Z6" s="31">
        <f>+Z5*25%</f>
        <v>3688.29</v>
      </c>
      <c r="AB6" s="47"/>
    </row>
    <row r="7" spans="2:30" ht="34" customHeight="1" thickBot="1" x14ac:dyDescent="0.25">
      <c r="B7" s="761" t="s">
        <v>40</v>
      </c>
      <c r="C7" s="762"/>
      <c r="D7" s="233"/>
      <c r="E7" s="763" t="s">
        <v>183</v>
      </c>
      <c r="F7" s="762"/>
      <c r="G7" s="764" t="s">
        <v>40</v>
      </c>
      <c r="H7" s="765"/>
      <c r="I7" s="6"/>
      <c r="Y7" t="s">
        <v>146</v>
      </c>
      <c r="Z7">
        <v>3027.39</v>
      </c>
      <c r="AA7" s="31"/>
      <c r="AB7" s="138">
        <f>+Z7/$Z$2</f>
        <v>5.3425157943034627</v>
      </c>
    </row>
    <row r="8" spans="2:30" ht="20" customHeight="1" x14ac:dyDescent="0.25">
      <c r="B8" s="215" t="s">
        <v>201</v>
      </c>
      <c r="C8" s="216"/>
      <c r="D8" s="217"/>
      <c r="E8" s="218" t="s">
        <v>205</v>
      </c>
      <c r="F8" s="227"/>
      <c r="G8" s="215" t="s">
        <v>327</v>
      </c>
      <c r="H8" s="340"/>
      <c r="L8" s="65" t="s">
        <v>42</v>
      </c>
      <c r="M8" s="65" t="s">
        <v>41</v>
      </c>
      <c r="N8" s="65" t="s">
        <v>53</v>
      </c>
      <c r="Y8" t="s">
        <v>147</v>
      </c>
      <c r="Z8" s="31">
        <v>181331</v>
      </c>
      <c r="AB8" s="138">
        <f>+Z8/$Z$2</f>
        <v>319.99964705467124</v>
      </c>
    </row>
    <row r="9" spans="2:30" ht="20" customHeight="1" x14ac:dyDescent="0.25">
      <c r="B9" s="219" t="s">
        <v>123</v>
      </c>
      <c r="C9" s="200"/>
      <c r="D9" s="192"/>
      <c r="E9" s="194" t="s">
        <v>202</v>
      </c>
      <c r="F9" s="228"/>
      <c r="G9" s="219" t="s">
        <v>207</v>
      </c>
      <c r="H9" s="220"/>
      <c r="K9" s="6" t="s">
        <v>174</v>
      </c>
      <c r="L9" s="122">
        <f>+C27</f>
        <v>0</v>
      </c>
      <c r="M9" s="109"/>
      <c r="N9" s="119">
        <f>+L9*M9</f>
        <v>0</v>
      </c>
      <c r="Z9" s="31">
        <f>+AB9*Z2</f>
        <v>50999.399999999994</v>
      </c>
      <c r="AB9" s="47">
        <v>90</v>
      </c>
      <c r="AC9" s="137">
        <f>+AB8-AB9</f>
        <v>229.99964705467124</v>
      </c>
    </row>
    <row r="10" spans="2:30" ht="20" customHeight="1" x14ac:dyDescent="0.25">
      <c r="B10" s="219" t="s">
        <v>202</v>
      </c>
      <c r="C10" s="200"/>
      <c r="D10" s="192"/>
      <c r="E10" s="195" t="s">
        <v>206</v>
      </c>
      <c r="F10" s="228"/>
      <c r="G10" s="219" t="s">
        <v>324</v>
      </c>
      <c r="H10" s="220"/>
      <c r="K10" s="6" t="s">
        <v>128</v>
      </c>
      <c r="L10" s="122">
        <f>+C28</f>
        <v>0</v>
      </c>
      <c r="M10" s="109"/>
      <c r="N10" s="119">
        <f t="shared" ref="N10:N18" si="0">+L10*M10</f>
        <v>0</v>
      </c>
      <c r="Z10" s="31">
        <f>+AB10*Z2</f>
        <v>169998</v>
      </c>
      <c r="AB10">
        <f>25*12</f>
        <v>300</v>
      </c>
    </row>
    <row r="11" spans="2:30" ht="20" customHeight="1" x14ac:dyDescent="0.3">
      <c r="B11" s="219" t="s">
        <v>203</v>
      </c>
      <c r="C11" s="200"/>
      <c r="D11" s="192"/>
      <c r="E11" s="195" t="s">
        <v>212</v>
      </c>
      <c r="F11" s="229"/>
      <c r="G11" s="360" t="s">
        <v>210</v>
      </c>
      <c r="H11" s="359">
        <f>SUM(H8:H10)</f>
        <v>0</v>
      </c>
      <c r="K11" s="6" t="s">
        <v>51</v>
      </c>
      <c r="L11" s="122">
        <f>+C29</f>
        <v>0</v>
      </c>
      <c r="M11" s="109"/>
      <c r="N11" s="119">
        <f t="shared" si="0"/>
        <v>0</v>
      </c>
      <c r="Z11" s="31">
        <f>+AB11*Z2</f>
        <v>25499.699999999997</v>
      </c>
      <c r="AB11" s="47">
        <v>45</v>
      </c>
    </row>
    <row r="12" spans="2:30" ht="20" customHeight="1" x14ac:dyDescent="0.25">
      <c r="B12" s="219" t="s">
        <v>204</v>
      </c>
      <c r="C12" s="200"/>
      <c r="D12" s="192"/>
      <c r="G12" s="724" t="s">
        <v>172</v>
      </c>
      <c r="H12" s="361"/>
      <c r="K12" s="6" t="s">
        <v>121</v>
      </c>
      <c r="L12" s="122"/>
      <c r="M12" s="109"/>
      <c r="N12" s="119">
        <f t="shared" si="0"/>
        <v>0</v>
      </c>
      <c r="Z12" s="33">
        <f>+Z10+Z11</f>
        <v>195497.7</v>
      </c>
    </row>
    <row r="13" spans="2:30" ht="20" customHeight="1" x14ac:dyDescent="0.25">
      <c r="B13" s="219"/>
      <c r="C13" s="200"/>
      <c r="D13" s="192"/>
      <c r="E13" s="626" t="s">
        <v>944</v>
      </c>
      <c r="F13" s="802" t="s">
        <v>947</v>
      </c>
      <c r="G13" s="805"/>
      <c r="H13" s="362"/>
      <c r="K13" s="6" t="s">
        <v>40</v>
      </c>
      <c r="L13" s="122"/>
      <c r="M13" s="109"/>
      <c r="N13" s="119">
        <f t="shared" si="0"/>
        <v>0</v>
      </c>
      <c r="Z13" s="33"/>
    </row>
    <row r="14" spans="2:30" ht="20" customHeight="1" thickBot="1" x14ac:dyDescent="0.3">
      <c r="B14" s="219" t="s">
        <v>211</v>
      </c>
      <c r="C14" s="198"/>
      <c r="D14" s="192"/>
      <c r="E14" s="627" t="s">
        <v>945</v>
      </c>
      <c r="F14" s="803"/>
      <c r="G14" s="806" t="s">
        <v>183</v>
      </c>
      <c r="H14" s="734"/>
      <c r="I14" s="6"/>
      <c r="K14" s="6" t="s">
        <v>172</v>
      </c>
      <c r="L14" s="122"/>
      <c r="M14" s="109"/>
      <c r="N14" s="119">
        <f t="shared" si="0"/>
        <v>0</v>
      </c>
      <c r="Z14" s="33"/>
    </row>
    <row r="15" spans="2:30" ht="20" customHeight="1" x14ac:dyDescent="0.25">
      <c r="B15" s="219" t="s">
        <v>215</v>
      </c>
      <c r="C15" s="198"/>
      <c r="D15" s="192"/>
      <c r="E15" s="10" t="s">
        <v>946</v>
      </c>
      <c r="F15" s="804"/>
      <c r="G15" s="625" t="s">
        <v>208</v>
      </c>
      <c r="H15" s="220"/>
      <c r="I15" s="6"/>
      <c r="K15" s="6" t="s">
        <v>154</v>
      </c>
      <c r="L15" s="122"/>
      <c r="M15" s="109"/>
      <c r="N15" s="119">
        <f t="shared" si="0"/>
        <v>0</v>
      </c>
      <c r="Z15" s="33"/>
    </row>
    <row r="16" spans="2:30" ht="20" customHeight="1" x14ac:dyDescent="0.25">
      <c r="B16" s="219" t="s">
        <v>100</v>
      </c>
      <c r="C16" s="200"/>
      <c r="D16" s="192"/>
      <c r="E16" s="194" t="s">
        <v>948</v>
      </c>
      <c r="F16" s="622" t="s">
        <v>949</v>
      </c>
      <c r="G16" s="625" t="s">
        <v>209</v>
      </c>
      <c r="H16" s="220"/>
      <c r="I16" s="6"/>
      <c r="K16" s="6" t="s">
        <v>134</v>
      </c>
      <c r="L16" s="122"/>
      <c r="M16" s="109"/>
      <c r="N16" s="119">
        <f t="shared" si="0"/>
        <v>0</v>
      </c>
      <c r="Z16" s="33"/>
    </row>
    <row r="17" spans="2:26" ht="20" customHeight="1" x14ac:dyDescent="0.25">
      <c r="B17" s="20"/>
      <c r="D17" s="192"/>
      <c r="E17" s="194" t="s">
        <v>950</v>
      </c>
      <c r="F17" s="622" t="s">
        <v>951</v>
      </c>
      <c r="G17" s="625" t="s">
        <v>247</v>
      </c>
      <c r="H17" s="220"/>
      <c r="I17" s="6"/>
      <c r="K17" s="32" t="s">
        <v>104</v>
      </c>
      <c r="L17" s="122"/>
      <c r="M17" s="109"/>
      <c r="N17" s="119">
        <f t="shared" si="0"/>
        <v>0</v>
      </c>
      <c r="Z17" s="33"/>
    </row>
    <row r="18" spans="2:26" ht="20" customHeight="1" thickBot="1" x14ac:dyDescent="0.35">
      <c r="B18" s="20"/>
      <c r="G18" s="223" t="s">
        <v>210</v>
      </c>
      <c r="H18" s="225">
        <f>SUM(H15:H17)</f>
        <v>0</v>
      </c>
      <c r="I18" s="6"/>
      <c r="K18" s="32"/>
      <c r="L18" s="122"/>
      <c r="M18" s="109"/>
      <c r="N18" s="120">
        <f t="shared" si="0"/>
        <v>0</v>
      </c>
      <c r="Z18" s="33"/>
    </row>
    <row r="19" spans="2:26" ht="28" customHeight="1" thickBot="1" x14ac:dyDescent="0.25">
      <c r="B19" s="735" t="s">
        <v>242</v>
      </c>
      <c r="C19" s="736"/>
      <c r="D19" s="192"/>
      <c r="E19" s="735" t="s">
        <v>233</v>
      </c>
      <c r="F19" s="737"/>
      <c r="G19" s="244" t="s">
        <v>239</v>
      </c>
      <c r="H19" s="245" t="s">
        <v>232</v>
      </c>
      <c r="K19" s="17" t="s">
        <v>119</v>
      </c>
      <c r="N19" s="121">
        <f>SUM(N9:N18)</f>
        <v>0</v>
      </c>
      <c r="Z19" s="33"/>
    </row>
    <row r="20" spans="2:26" ht="20" customHeight="1" x14ac:dyDescent="0.25">
      <c r="B20" s="246" t="s">
        <v>228</v>
      </c>
      <c r="C20" s="254"/>
      <c r="D20" s="192"/>
      <c r="E20" s="740" t="s">
        <v>236</v>
      </c>
      <c r="F20" s="741"/>
      <c r="G20" s="199"/>
      <c r="H20" s="250">
        <f>18*G20</f>
        <v>0</v>
      </c>
      <c r="K20" s="182" t="s">
        <v>111</v>
      </c>
      <c r="N20" s="127"/>
    </row>
    <row r="21" spans="2:26" ht="20" customHeight="1" thickBot="1" x14ac:dyDescent="0.3">
      <c r="B21" s="247" t="s">
        <v>229</v>
      </c>
      <c r="C21" s="255"/>
      <c r="D21" s="192"/>
      <c r="E21" s="740" t="s">
        <v>237</v>
      </c>
      <c r="F21" s="741"/>
      <c r="G21" s="199"/>
      <c r="H21" s="250">
        <f>15*G21</f>
        <v>0</v>
      </c>
      <c r="K21" s="182" t="s">
        <v>102</v>
      </c>
      <c r="N21" s="257">
        <f>+N19-N20</f>
        <v>0</v>
      </c>
    </row>
    <row r="22" spans="2:26" ht="20" customHeight="1" x14ac:dyDescent="0.25">
      <c r="B22" s="247" t="s">
        <v>230</v>
      </c>
      <c r="C22" s="255"/>
      <c r="D22" s="192"/>
      <c r="E22" s="740" t="s">
        <v>238</v>
      </c>
      <c r="F22" s="741"/>
      <c r="G22" s="199"/>
      <c r="H22" s="250">
        <f>16*G22</f>
        <v>0</v>
      </c>
      <c r="K22" s="182" t="s">
        <v>112</v>
      </c>
      <c r="N22" s="267">
        <f>+O34</f>
        <v>5100</v>
      </c>
    </row>
    <row r="23" spans="2:26" ht="20" customHeight="1" x14ac:dyDescent="0.25">
      <c r="B23" s="247" t="s">
        <v>231</v>
      </c>
      <c r="C23" s="255"/>
      <c r="E23" s="748" t="s">
        <v>53</v>
      </c>
      <c r="F23" s="749"/>
      <c r="G23" s="252">
        <f>SUM(G20:G22)</f>
        <v>0</v>
      </c>
      <c r="H23" s="251">
        <f>SUM(H20:H22)</f>
        <v>0</v>
      </c>
      <c r="K23" s="182" t="s">
        <v>124</v>
      </c>
      <c r="N23" s="191">
        <f>+N21-N22</f>
        <v>-5100</v>
      </c>
      <c r="Z23" s="31">
        <v>202775</v>
      </c>
    </row>
    <row r="24" spans="2:26" ht="27" customHeight="1" thickBot="1" x14ac:dyDescent="0.3">
      <c r="B24" s="248" t="s">
        <v>234</v>
      </c>
      <c r="C24" s="256"/>
      <c r="E24" s="740" t="s">
        <v>361</v>
      </c>
      <c r="F24" s="741"/>
      <c r="G24" s="199"/>
      <c r="H24" s="243"/>
      <c r="K24" s="6"/>
      <c r="Z24" s="31"/>
    </row>
    <row r="25" spans="2:26" ht="28" customHeight="1" thickBot="1" x14ac:dyDescent="0.3">
      <c r="B25" s="20"/>
      <c r="C25">
        <f>+C30/20</f>
        <v>0</v>
      </c>
      <c r="E25" s="738" t="s">
        <v>171</v>
      </c>
      <c r="F25" s="739"/>
      <c r="G25" s="319"/>
      <c r="H25" s="21"/>
      <c r="Z25" s="31"/>
    </row>
    <row r="26" spans="2:26" ht="23" customHeight="1" x14ac:dyDescent="0.3">
      <c r="B26" s="728" t="s">
        <v>182</v>
      </c>
      <c r="C26" s="729"/>
      <c r="E26" s="730" t="s">
        <v>127</v>
      </c>
      <c r="F26" s="731"/>
      <c r="G26" s="731"/>
      <c r="H26" s="732"/>
      <c r="Z26">
        <f>+Z23/25000</f>
        <v>8.1110000000000007</v>
      </c>
    </row>
    <row r="27" spans="2:26" ht="29" customHeight="1" x14ac:dyDescent="0.3">
      <c r="B27" s="219" t="s">
        <v>54</v>
      </c>
      <c r="C27" s="222"/>
      <c r="E27" s="447"/>
      <c r="F27" s="237"/>
      <c r="G27" s="237"/>
      <c r="H27" s="341"/>
    </row>
    <row r="28" spans="2:26" ht="28" customHeight="1" x14ac:dyDescent="0.3">
      <c r="B28" s="219" t="s">
        <v>128</v>
      </c>
      <c r="C28" s="222"/>
      <c r="E28" s="314"/>
      <c r="F28" s="235"/>
      <c r="G28" s="235"/>
      <c r="H28" s="315"/>
    </row>
    <row r="29" spans="2:26" ht="27" customHeight="1" x14ac:dyDescent="0.3">
      <c r="B29" s="219" t="s">
        <v>51</v>
      </c>
      <c r="C29" s="222"/>
      <c r="E29" s="314"/>
      <c r="F29" s="235"/>
      <c r="G29" s="235"/>
      <c r="H29" s="315"/>
    </row>
    <row r="30" spans="2:26" ht="20" customHeight="1" thickBot="1" x14ac:dyDescent="0.35">
      <c r="B30" s="223" t="s">
        <v>46</v>
      </c>
      <c r="C30" s="225">
        <f>SUM(C27:C29)</f>
        <v>0</v>
      </c>
      <c r="D30" s="25"/>
      <c r="E30" s="316"/>
      <c r="F30" s="317"/>
      <c r="G30" s="317"/>
      <c r="H30" s="318"/>
    </row>
    <row r="31" spans="2:26" ht="26" x14ac:dyDescent="0.3">
      <c r="B31" s="725" t="s">
        <v>61</v>
      </c>
      <c r="C31" s="726"/>
      <c r="D31" s="726"/>
      <c r="E31" s="726"/>
      <c r="F31" s="726"/>
      <c r="G31" s="726"/>
      <c r="H31" s="727"/>
    </row>
    <row r="32" spans="2:26" ht="54" x14ac:dyDescent="0.3">
      <c r="B32" s="342" t="s">
        <v>62</v>
      </c>
      <c r="C32" s="73">
        <f>+C30</f>
        <v>0</v>
      </c>
      <c r="D32" s="76"/>
      <c r="E32" s="76"/>
      <c r="F32" s="196" t="s">
        <v>213</v>
      </c>
      <c r="G32" s="197" t="s">
        <v>632</v>
      </c>
      <c r="H32" s="343"/>
    </row>
    <row r="33" spans="2:20" ht="21" x14ac:dyDescent="0.25">
      <c r="B33" s="344"/>
      <c r="C33" s="76"/>
      <c r="D33" s="76"/>
      <c r="E33" s="79"/>
      <c r="F33" s="76"/>
      <c r="G33" s="79"/>
      <c r="H33" s="343"/>
      <c r="J33" s="58"/>
      <c r="T33" s="98"/>
    </row>
    <row r="34" spans="2:20" ht="21" x14ac:dyDescent="0.25">
      <c r="B34" s="344" t="s">
        <v>69</v>
      </c>
      <c r="C34" s="80" t="s">
        <v>73</v>
      </c>
      <c r="D34" s="76"/>
      <c r="E34" s="79" t="s">
        <v>71</v>
      </c>
      <c r="F34" s="80" t="s">
        <v>73</v>
      </c>
      <c r="G34" s="79" t="s">
        <v>40</v>
      </c>
      <c r="H34" s="345" t="s">
        <v>73</v>
      </c>
      <c r="J34" s="58"/>
      <c r="L34" s="94" t="s">
        <v>88</v>
      </c>
      <c r="M34" s="95" t="s">
        <v>42</v>
      </c>
      <c r="N34" s="100" t="s">
        <v>107</v>
      </c>
      <c r="O34" s="99">
        <f>SUM(O35:O109)</f>
        <v>5100</v>
      </c>
    </row>
    <row r="35" spans="2:20" ht="21" x14ac:dyDescent="0.25">
      <c r="B35" s="346" t="s">
        <v>63</v>
      </c>
      <c r="C35" s="71"/>
      <c r="D35" s="76"/>
      <c r="E35" s="70" t="s">
        <v>113</v>
      </c>
      <c r="F35" s="72"/>
      <c r="G35" s="70" t="s">
        <v>76</v>
      </c>
      <c r="H35" s="347"/>
      <c r="J35" s="58"/>
      <c r="K35" s="295" t="s">
        <v>183</v>
      </c>
      <c r="L35" s="295"/>
      <c r="M35" s="295"/>
      <c r="N35" s="295"/>
      <c r="T35" s="60"/>
    </row>
    <row r="36" spans="2:20" ht="21" x14ac:dyDescent="0.25">
      <c r="B36" s="346" t="s">
        <v>64</v>
      </c>
      <c r="C36" s="71"/>
      <c r="D36" s="76"/>
      <c r="E36" s="70" t="s">
        <v>293</v>
      </c>
      <c r="F36" s="72"/>
      <c r="G36" s="70" t="s">
        <v>358</v>
      </c>
      <c r="H36" s="347"/>
      <c r="J36" s="58"/>
      <c r="K36" t="s">
        <v>50</v>
      </c>
      <c r="L36" s="26">
        <v>700</v>
      </c>
      <c r="M36" s="265">
        <f>+H15+H17</f>
        <v>0</v>
      </c>
      <c r="N36" s="59">
        <f>+L36*M36</f>
        <v>0</v>
      </c>
    </row>
    <row r="37" spans="2:20" ht="21" x14ac:dyDescent="0.25">
      <c r="B37" s="346" t="s">
        <v>65</v>
      </c>
      <c r="C37" s="71"/>
      <c r="D37" s="76"/>
      <c r="E37" s="70" t="s">
        <v>295</v>
      </c>
      <c r="F37" s="72"/>
      <c r="G37" s="70" t="s">
        <v>81</v>
      </c>
      <c r="H37" s="347"/>
      <c r="K37" t="s">
        <v>26</v>
      </c>
      <c r="L37" s="26">
        <v>1900</v>
      </c>
      <c r="M37" s="122">
        <v>1</v>
      </c>
      <c r="N37" s="59">
        <f>+L37*M37</f>
        <v>1900</v>
      </c>
    </row>
    <row r="38" spans="2:20" ht="21" x14ac:dyDescent="0.25">
      <c r="B38" s="344" t="s">
        <v>356</v>
      </c>
      <c r="C38" s="70"/>
      <c r="D38" s="76"/>
      <c r="E38" s="70" t="s">
        <v>360</v>
      </c>
      <c r="F38" s="72"/>
      <c r="G38" s="70" t="s">
        <v>91</v>
      </c>
      <c r="H38" s="347"/>
      <c r="K38" t="s">
        <v>329</v>
      </c>
      <c r="L38" s="26">
        <v>500</v>
      </c>
      <c r="M38" s="122"/>
      <c r="N38" s="59">
        <f>+L38*M38</f>
        <v>0</v>
      </c>
    </row>
    <row r="39" spans="2:20" ht="22" thickBot="1" x14ac:dyDescent="0.3">
      <c r="B39" s="346" t="s">
        <v>66</v>
      </c>
      <c r="C39" s="71"/>
      <c r="D39" s="76"/>
      <c r="E39" s="70" t="s">
        <v>296</v>
      </c>
      <c r="F39" s="72"/>
      <c r="G39" s="70" t="s">
        <v>116</v>
      </c>
      <c r="H39" s="347"/>
      <c r="K39" s="25" t="s">
        <v>138</v>
      </c>
      <c r="L39" s="280">
        <v>20</v>
      </c>
      <c r="M39" s="264"/>
      <c r="N39" s="258">
        <f>+L39*M39</f>
        <v>0</v>
      </c>
      <c r="O39" s="259">
        <f>SUM(N36:N39)</f>
        <v>1900</v>
      </c>
    </row>
    <row r="40" spans="2:20" ht="21" x14ac:dyDescent="0.25">
      <c r="B40" s="346" t="s">
        <v>67</v>
      </c>
      <c r="C40" s="71"/>
      <c r="D40" s="76"/>
      <c r="E40" s="70" t="s">
        <v>198</v>
      </c>
      <c r="F40" s="72"/>
      <c r="G40" s="70" t="s">
        <v>357</v>
      </c>
      <c r="H40" s="347"/>
      <c r="K40" s="212" t="s">
        <v>40</v>
      </c>
      <c r="L40" s="212"/>
      <c r="M40" s="212"/>
      <c r="N40" s="212"/>
    </row>
    <row r="41" spans="2:20" ht="21" customHeight="1" x14ac:dyDescent="0.25">
      <c r="B41" s="346" t="s">
        <v>68</v>
      </c>
      <c r="C41" s="71"/>
      <c r="D41" s="76"/>
      <c r="E41" s="339"/>
      <c r="F41" s="339"/>
      <c r="G41" s="70" t="s">
        <v>330</v>
      </c>
      <c r="H41" s="347"/>
      <c r="K41" t="s">
        <v>40</v>
      </c>
      <c r="L41" s="26">
        <v>700</v>
      </c>
      <c r="M41" s="266">
        <f>+H8</f>
        <v>0</v>
      </c>
      <c r="N41" s="59">
        <f t="shared" ref="N41:N46" si="1">+L41*M41</f>
        <v>0</v>
      </c>
    </row>
    <row r="42" spans="2:20" ht="21" customHeight="1" x14ac:dyDescent="0.25">
      <c r="B42" s="346" t="s">
        <v>252</v>
      </c>
      <c r="C42" s="71"/>
      <c r="D42" s="76"/>
      <c r="E42" s="79" t="s">
        <v>359</v>
      </c>
      <c r="F42" s="339"/>
      <c r="G42" s="70" t="s">
        <v>351</v>
      </c>
      <c r="H42" s="347"/>
      <c r="K42" t="s">
        <v>325</v>
      </c>
      <c r="L42" s="26">
        <v>1400</v>
      </c>
      <c r="M42" s="266">
        <v>1</v>
      </c>
      <c r="N42" s="59">
        <f t="shared" si="1"/>
        <v>1400</v>
      </c>
    </row>
    <row r="43" spans="2:20" ht="21" customHeight="1" x14ac:dyDescent="0.25">
      <c r="B43" s="344" t="s">
        <v>109</v>
      </c>
      <c r="C43" s="70"/>
      <c r="D43" s="76"/>
      <c r="E43" s="70" t="s">
        <v>197</v>
      </c>
      <c r="F43" s="72"/>
      <c r="G43" s="70" t="s">
        <v>710</v>
      </c>
      <c r="H43" s="347"/>
      <c r="K43" t="s">
        <v>323</v>
      </c>
      <c r="L43" s="26">
        <v>1000</v>
      </c>
      <c r="M43" s="266"/>
      <c r="N43" s="59">
        <f t="shared" si="1"/>
        <v>0</v>
      </c>
    </row>
    <row r="44" spans="2:20" ht="21" x14ac:dyDescent="0.25">
      <c r="B44" s="346" t="s">
        <v>70</v>
      </c>
      <c r="C44" s="71"/>
      <c r="D44" s="76"/>
      <c r="E44" s="70" t="s">
        <v>321</v>
      </c>
      <c r="F44" s="72"/>
      <c r="G44" s="79"/>
      <c r="H44" s="348"/>
      <c r="K44" t="s">
        <v>326</v>
      </c>
      <c r="L44" s="26">
        <v>1400</v>
      </c>
      <c r="M44" s="122">
        <v>1</v>
      </c>
      <c r="N44" s="59">
        <f t="shared" si="1"/>
        <v>1400</v>
      </c>
    </row>
    <row r="45" spans="2:20" ht="22" x14ac:dyDescent="0.25">
      <c r="B45" s="349" t="s">
        <v>74</v>
      </c>
      <c r="C45" s="71"/>
      <c r="D45" s="76"/>
      <c r="E45" s="70" t="s">
        <v>322</v>
      </c>
      <c r="F45" s="72"/>
      <c r="G45" s="70"/>
      <c r="H45" s="348"/>
      <c r="K45" t="s">
        <v>172</v>
      </c>
      <c r="L45" s="26">
        <v>500</v>
      </c>
      <c r="M45" s="266">
        <f>+H12</f>
        <v>0</v>
      </c>
      <c r="N45" s="59">
        <f t="shared" si="1"/>
        <v>0</v>
      </c>
    </row>
    <row r="46" spans="2:20" ht="22" thickBot="1" x14ac:dyDescent="0.3">
      <c r="B46" s="346" t="s">
        <v>349</v>
      </c>
      <c r="C46" s="71"/>
      <c r="D46" s="76"/>
      <c r="E46" s="70"/>
      <c r="F46" s="70"/>
      <c r="G46" s="79" t="s">
        <v>109</v>
      </c>
      <c r="H46" s="348"/>
      <c r="K46" s="25" t="s">
        <v>122</v>
      </c>
      <c r="L46" s="280">
        <v>300</v>
      </c>
      <c r="M46" s="264"/>
      <c r="N46" s="258">
        <f t="shared" si="1"/>
        <v>0</v>
      </c>
      <c r="O46" s="259">
        <f>SUM(N41:N46)</f>
        <v>2800</v>
      </c>
    </row>
    <row r="47" spans="2:20" ht="21" x14ac:dyDescent="0.25">
      <c r="B47" s="346" t="s">
        <v>350</v>
      </c>
      <c r="C47" s="71"/>
      <c r="D47" s="76"/>
      <c r="E47" s="79" t="s">
        <v>381</v>
      </c>
      <c r="F47" s="339"/>
      <c r="G47" s="70" t="s">
        <v>661</v>
      </c>
      <c r="H47" s="347"/>
      <c r="L47" s="110"/>
      <c r="M47" s="122"/>
      <c r="N47" s="338"/>
      <c r="O47" s="97"/>
    </row>
    <row r="48" spans="2:20" ht="21" x14ac:dyDescent="0.25">
      <c r="B48" s="346" t="s">
        <v>140</v>
      </c>
      <c r="C48" s="71"/>
      <c r="D48" s="76"/>
      <c r="E48" s="70" t="s">
        <v>663</v>
      </c>
      <c r="F48" s="72"/>
      <c r="G48" s="70" t="s">
        <v>659</v>
      </c>
      <c r="H48" s="347"/>
      <c r="L48" s="110"/>
      <c r="M48" s="122"/>
      <c r="N48" s="338"/>
      <c r="O48" s="97"/>
    </row>
    <row r="49" spans="2:15" ht="21" x14ac:dyDescent="0.25">
      <c r="B49" s="344" t="s">
        <v>363</v>
      </c>
      <c r="C49" s="70"/>
      <c r="D49" s="76"/>
      <c r="E49" s="70" t="s">
        <v>664</v>
      </c>
      <c r="F49" s="72"/>
      <c r="G49" s="70" t="s">
        <v>658</v>
      </c>
      <c r="H49" s="347"/>
    </row>
    <row r="50" spans="2:15" ht="21" x14ac:dyDescent="0.25">
      <c r="B50" s="346" t="s">
        <v>97</v>
      </c>
      <c r="C50" s="72"/>
      <c r="D50" s="76"/>
      <c r="E50" s="70" t="s">
        <v>665</v>
      </c>
      <c r="F50" s="72"/>
      <c r="G50" s="70" t="s">
        <v>660</v>
      </c>
      <c r="H50" s="347"/>
      <c r="K50" s="212" t="s">
        <v>255</v>
      </c>
      <c r="L50" s="212"/>
      <c r="M50" s="212"/>
      <c r="N50" s="212"/>
    </row>
    <row r="51" spans="2:15" ht="21" x14ac:dyDescent="0.25">
      <c r="B51" s="346" t="s">
        <v>364</v>
      </c>
      <c r="C51" s="72"/>
      <c r="D51" s="76"/>
      <c r="E51" s="79" t="s">
        <v>352</v>
      </c>
      <c r="F51" s="70"/>
      <c r="G51" s="70" t="s">
        <v>739</v>
      </c>
      <c r="H51" s="347"/>
      <c r="K51" t="s">
        <v>105</v>
      </c>
      <c r="L51" s="26">
        <v>60</v>
      </c>
      <c r="M51" s="265">
        <f>+C27</f>
        <v>0</v>
      </c>
      <c r="N51" s="59">
        <f>+L51*M51</f>
        <v>0</v>
      </c>
    </row>
    <row r="52" spans="2:15" ht="21" x14ac:dyDescent="0.25">
      <c r="B52" s="346" t="s">
        <v>365</v>
      </c>
      <c r="C52" s="72"/>
      <c r="D52" s="76"/>
      <c r="E52" s="70" t="s">
        <v>353</v>
      </c>
      <c r="F52" s="72"/>
      <c r="G52" s="70"/>
      <c r="H52" s="348"/>
      <c r="K52" t="s">
        <v>254</v>
      </c>
      <c r="L52" s="26">
        <v>20</v>
      </c>
      <c r="M52" s="265">
        <f>+L11</f>
        <v>0</v>
      </c>
      <c r="N52" s="59">
        <f>+L52*M52</f>
        <v>0</v>
      </c>
    </row>
    <row r="53" spans="2:15" ht="21" x14ac:dyDescent="0.25">
      <c r="B53" s="346" t="s">
        <v>366</v>
      </c>
      <c r="C53" s="72"/>
      <c r="D53" s="70"/>
      <c r="E53" s="70" t="s">
        <v>354</v>
      </c>
      <c r="F53" s="72"/>
      <c r="G53" s="70"/>
      <c r="H53" s="348"/>
      <c r="K53" t="s">
        <v>101</v>
      </c>
      <c r="L53" s="26"/>
      <c r="M53" s="122"/>
      <c r="N53" s="59">
        <f>+L53*M53</f>
        <v>0</v>
      </c>
    </row>
    <row r="54" spans="2:15" ht="21" x14ac:dyDescent="0.25">
      <c r="B54" s="346"/>
      <c r="C54" s="70"/>
      <c r="D54" s="70"/>
      <c r="E54" s="70" t="s">
        <v>355</v>
      </c>
      <c r="F54" s="72"/>
      <c r="G54" s="70" t="s">
        <v>320</v>
      </c>
      <c r="H54" s="347"/>
      <c r="L54" s="26"/>
      <c r="M54" s="122"/>
      <c r="N54" s="59"/>
    </row>
    <row r="55" spans="2:15" ht="21" x14ac:dyDescent="0.25">
      <c r="B55" s="722" t="s">
        <v>44</v>
      </c>
      <c r="C55" s="723"/>
      <c r="D55" s="723"/>
      <c r="E55" s="723"/>
      <c r="F55" s="76"/>
      <c r="G55" s="70" t="s">
        <v>250</v>
      </c>
      <c r="H55" s="347"/>
      <c r="L55" s="26"/>
      <c r="M55" s="122"/>
      <c r="N55" s="59"/>
    </row>
    <row r="56" spans="2:15" ht="21" x14ac:dyDescent="0.25">
      <c r="B56" s="363" t="s">
        <v>84</v>
      </c>
      <c r="C56" s="72"/>
      <c r="D56" s="721"/>
      <c r="E56" s="721"/>
      <c r="F56" s="76"/>
      <c r="G56" s="70" t="s">
        <v>251</v>
      </c>
      <c r="H56" s="347"/>
      <c r="L56" s="26"/>
      <c r="M56" s="122"/>
      <c r="N56" s="59"/>
    </row>
    <row r="57" spans="2:15" ht="22" thickBot="1" x14ac:dyDescent="0.3">
      <c r="B57" s="363" t="s">
        <v>362</v>
      </c>
      <c r="C57" s="72"/>
      <c r="D57" s="721"/>
      <c r="E57" s="721"/>
      <c r="F57" s="76"/>
      <c r="G57" s="70" t="s">
        <v>78</v>
      </c>
      <c r="H57" s="347"/>
      <c r="K57" s="25" t="s">
        <v>135</v>
      </c>
      <c r="L57" s="280"/>
      <c r="M57" s="264"/>
      <c r="N57" s="258">
        <f>+L57*M57</f>
        <v>0</v>
      </c>
      <c r="O57" s="259">
        <f>SUM(N51:N57)</f>
        <v>0</v>
      </c>
    </row>
    <row r="58" spans="2:15" ht="21" x14ac:dyDescent="0.25">
      <c r="B58" s="363" t="s">
        <v>60</v>
      </c>
      <c r="C58" s="72"/>
      <c r="D58" s="721"/>
      <c r="E58" s="721"/>
      <c r="F58" s="76"/>
      <c r="G58" s="70" t="s">
        <v>662</v>
      </c>
      <c r="H58" s="347"/>
    </row>
    <row r="59" spans="2:15" ht="21" x14ac:dyDescent="0.25">
      <c r="B59" s="363" t="s">
        <v>85</v>
      </c>
      <c r="C59" s="72"/>
      <c r="D59" s="721"/>
      <c r="E59" s="721"/>
      <c r="F59" s="76"/>
      <c r="G59" s="70"/>
      <c r="H59" s="348"/>
    </row>
    <row r="60" spans="2:15" ht="21" x14ac:dyDescent="0.25">
      <c r="B60" s="363"/>
      <c r="C60" s="72"/>
      <c r="D60" s="721"/>
      <c r="E60" s="721"/>
      <c r="F60" s="76"/>
      <c r="G60" s="70"/>
      <c r="H60" s="348"/>
      <c r="K60" s="212" t="s">
        <v>126</v>
      </c>
      <c r="L60" s="212"/>
      <c r="M60" s="212"/>
      <c r="N60" s="212"/>
    </row>
    <row r="61" spans="2:15" ht="22" thickBot="1" x14ac:dyDescent="0.3">
      <c r="B61" s="350"/>
      <c r="C61" s="351"/>
      <c r="D61" s="351"/>
      <c r="E61" s="351"/>
      <c r="F61" s="351"/>
      <c r="G61" s="352"/>
      <c r="H61" s="353"/>
      <c r="K61" s="30" t="s">
        <v>57</v>
      </c>
      <c r="L61" s="26">
        <v>300</v>
      </c>
      <c r="M61" s="262">
        <f>+G20</f>
        <v>0</v>
      </c>
      <c r="N61" s="59">
        <f>+L61*M61</f>
        <v>0</v>
      </c>
    </row>
    <row r="62" spans="2:15" ht="21" x14ac:dyDescent="0.25">
      <c r="B62" s="354" t="s">
        <v>2</v>
      </c>
      <c r="C62" s="355"/>
      <c r="D62" s="355"/>
      <c r="E62" s="355"/>
      <c r="F62" s="355"/>
      <c r="G62" s="744" t="s">
        <v>127</v>
      </c>
      <c r="H62" s="745"/>
      <c r="K62" s="30" t="s">
        <v>58</v>
      </c>
      <c r="L62" s="26">
        <v>250</v>
      </c>
      <c r="M62" s="262">
        <f>+G22</f>
        <v>0</v>
      </c>
      <c r="N62" s="59">
        <f>+L62*M62</f>
        <v>0</v>
      </c>
      <c r="O62" s="31"/>
    </row>
    <row r="63" spans="2:15" ht="21" x14ac:dyDescent="0.25">
      <c r="B63" s="356"/>
      <c r="C63" s="742"/>
      <c r="D63" s="770"/>
      <c r="E63" s="770"/>
      <c r="F63" s="771"/>
      <c r="G63" s="742"/>
      <c r="H63" s="743"/>
      <c r="K63" s="30" t="s">
        <v>59</v>
      </c>
      <c r="L63" s="26">
        <v>280</v>
      </c>
      <c r="M63" s="262">
        <f>+G21</f>
        <v>0</v>
      </c>
      <c r="N63" s="59">
        <f>+L63*M63</f>
        <v>0</v>
      </c>
    </row>
    <row r="64" spans="2:15" ht="30" customHeight="1" thickBot="1" x14ac:dyDescent="0.3">
      <c r="B64" s="356" t="s">
        <v>633</v>
      </c>
      <c r="C64" s="810" t="s">
        <v>931</v>
      </c>
      <c r="D64" s="811"/>
      <c r="E64" s="811"/>
      <c r="F64" s="811"/>
      <c r="G64" s="811"/>
      <c r="H64" s="812"/>
      <c r="K64" s="260" t="s">
        <v>47</v>
      </c>
      <c r="L64" s="280">
        <v>32</v>
      </c>
      <c r="M64" s="263">
        <f>+G25</f>
        <v>0</v>
      </c>
      <c r="N64" s="258">
        <f>+L64*M64</f>
        <v>0</v>
      </c>
      <c r="O64" s="261">
        <f>SUM(N61:N64)</f>
        <v>0</v>
      </c>
    </row>
    <row r="65" spans="2:15" ht="21" x14ac:dyDescent="0.25">
      <c r="B65" s="357"/>
      <c r="C65" s="742"/>
      <c r="D65" s="770"/>
      <c r="E65" s="770"/>
      <c r="F65" s="771"/>
      <c r="G65" s="742"/>
      <c r="H65" s="743"/>
      <c r="L65" s="31"/>
      <c r="M65" s="31"/>
      <c r="N65" s="31"/>
    </row>
    <row r="66" spans="2:15" ht="21" x14ac:dyDescent="0.25">
      <c r="B66" s="356" t="s">
        <v>634</v>
      </c>
      <c r="C66" s="742" t="s">
        <v>932</v>
      </c>
      <c r="D66" s="770"/>
      <c r="E66" s="770"/>
      <c r="F66" s="771"/>
      <c r="G66" s="742" t="s">
        <v>938</v>
      </c>
      <c r="H66" s="743"/>
      <c r="L66" s="94" t="s">
        <v>88</v>
      </c>
      <c r="M66" s="95" t="s">
        <v>42</v>
      </c>
      <c r="N66" s="31"/>
    </row>
    <row r="67" spans="2:15" ht="21" x14ac:dyDescent="0.25">
      <c r="B67" s="358"/>
      <c r="C67" s="742" t="s">
        <v>933</v>
      </c>
      <c r="D67" s="770"/>
      <c r="E67" s="770"/>
      <c r="F67" s="771"/>
      <c r="G67" s="742" t="s">
        <v>939</v>
      </c>
      <c r="H67" s="743"/>
      <c r="K67" s="212" t="s">
        <v>49</v>
      </c>
      <c r="L67" s="212"/>
      <c r="M67" s="212"/>
      <c r="N67" s="212"/>
    </row>
    <row r="68" spans="2:15" ht="21" x14ac:dyDescent="0.25">
      <c r="B68" s="356" t="s">
        <v>635</v>
      </c>
      <c r="C68" s="742" t="s">
        <v>934</v>
      </c>
      <c r="D68" s="770"/>
      <c r="E68" s="770"/>
      <c r="F68" s="771"/>
      <c r="G68" s="742" t="s">
        <v>940</v>
      </c>
      <c r="H68" s="743"/>
      <c r="K68" t="s">
        <v>108</v>
      </c>
      <c r="L68" s="133">
        <v>1000</v>
      </c>
      <c r="N68" s="59">
        <f>+L68*M68</f>
        <v>0</v>
      </c>
    </row>
    <row r="69" spans="2:15" ht="21" x14ac:dyDescent="0.25">
      <c r="B69" s="358"/>
      <c r="C69" s="742" t="s">
        <v>935</v>
      </c>
      <c r="D69" s="770"/>
      <c r="E69" s="770"/>
      <c r="F69" s="771"/>
      <c r="G69" s="742"/>
      <c r="H69" s="743"/>
      <c r="K69" t="s">
        <v>275</v>
      </c>
      <c r="L69">
        <v>400</v>
      </c>
      <c r="M69">
        <v>1</v>
      </c>
      <c r="N69" s="59">
        <f>+L69*M69</f>
        <v>400</v>
      </c>
    </row>
    <row r="70" spans="2:15" ht="21" x14ac:dyDescent="0.25">
      <c r="B70" s="358"/>
      <c r="C70" s="742" t="s">
        <v>936</v>
      </c>
      <c r="D70" s="770"/>
      <c r="E70" s="770"/>
      <c r="F70" s="771"/>
      <c r="G70" s="742"/>
      <c r="H70" s="743"/>
      <c r="K70" t="s">
        <v>172</v>
      </c>
      <c r="N70" s="59">
        <f>+L70*M70</f>
        <v>0</v>
      </c>
    </row>
    <row r="71" spans="2:15" ht="22" thickBot="1" x14ac:dyDescent="0.3">
      <c r="B71" s="358"/>
      <c r="C71" s="742" t="s">
        <v>937</v>
      </c>
      <c r="D71" s="770"/>
      <c r="E71" s="770"/>
      <c r="F71" s="771"/>
      <c r="G71" s="742"/>
      <c r="H71" s="743"/>
      <c r="K71" s="25" t="s">
        <v>109</v>
      </c>
      <c r="L71" s="25"/>
      <c r="M71" s="25"/>
      <c r="N71" s="258"/>
      <c r="O71" s="259">
        <f>SUM(N68:N71)</f>
        <v>400</v>
      </c>
    </row>
    <row r="72" spans="2:15" ht="21" x14ac:dyDescent="0.25">
      <c r="B72" s="358"/>
      <c r="C72" s="444"/>
      <c r="D72" s="445"/>
      <c r="E72" s="445"/>
      <c r="F72" s="446"/>
      <c r="G72" s="444"/>
      <c r="H72" s="624"/>
      <c r="N72" s="338"/>
      <c r="O72" s="97"/>
    </row>
    <row r="73" spans="2:15" ht="21" x14ac:dyDescent="0.25">
      <c r="B73" s="356" t="s">
        <v>941</v>
      </c>
      <c r="C73" s="742" t="s">
        <v>942</v>
      </c>
      <c r="D73" s="770"/>
      <c r="E73" s="770"/>
      <c r="F73" s="771"/>
      <c r="G73" s="742"/>
      <c r="H73" s="743"/>
    </row>
    <row r="74" spans="2:15" ht="21" x14ac:dyDescent="0.25">
      <c r="B74" s="452"/>
      <c r="C74" s="742" t="s">
        <v>943</v>
      </c>
      <c r="D74" s="770"/>
      <c r="E74" s="770"/>
      <c r="F74" s="771"/>
      <c r="G74" s="448"/>
      <c r="H74" s="451"/>
      <c r="L74" s="94" t="s">
        <v>88</v>
      </c>
      <c r="M74" s="95" t="s">
        <v>42</v>
      </c>
    </row>
    <row r="75" spans="2:15" ht="22" thickBot="1" x14ac:dyDescent="0.3">
      <c r="B75" s="453" t="s">
        <v>51</v>
      </c>
      <c r="C75" s="807"/>
      <c r="D75" s="808"/>
      <c r="E75" s="808"/>
      <c r="F75" s="809"/>
      <c r="G75" s="768"/>
      <c r="H75" s="769"/>
      <c r="K75" s="212" t="s">
        <v>44</v>
      </c>
      <c r="L75" s="212"/>
      <c r="M75" s="212"/>
      <c r="N75" s="212"/>
    </row>
    <row r="76" spans="2:15" x14ac:dyDescent="0.2">
      <c r="K76" t="s">
        <v>765</v>
      </c>
      <c r="L76" s="119">
        <v>800</v>
      </c>
      <c r="N76" s="59">
        <f>+L76*M76</f>
        <v>0</v>
      </c>
    </row>
    <row r="77" spans="2:15" x14ac:dyDescent="0.2">
      <c r="K77" t="s">
        <v>684</v>
      </c>
      <c r="L77" s="119"/>
      <c r="N77" s="59">
        <f>+L77*M77</f>
        <v>0</v>
      </c>
    </row>
    <row r="78" spans="2:15" x14ac:dyDescent="0.2">
      <c r="K78" t="s">
        <v>828</v>
      </c>
      <c r="L78" s="119">
        <v>6</v>
      </c>
      <c r="N78" s="59">
        <f t="shared" ref="N78:N85" si="2">+L78*M78</f>
        <v>0</v>
      </c>
    </row>
    <row r="79" spans="2:15" x14ac:dyDescent="0.2">
      <c r="K79" t="s">
        <v>731</v>
      </c>
      <c r="L79" s="119">
        <v>5</v>
      </c>
      <c r="N79" s="59">
        <f t="shared" si="2"/>
        <v>0</v>
      </c>
    </row>
    <row r="80" spans="2:15" x14ac:dyDescent="0.2">
      <c r="K80" t="s">
        <v>829</v>
      </c>
      <c r="L80" s="119">
        <v>6</v>
      </c>
      <c r="N80" s="59">
        <f t="shared" si="2"/>
        <v>0</v>
      </c>
    </row>
    <row r="81" spans="11:15" x14ac:dyDescent="0.2">
      <c r="K81" t="s">
        <v>674</v>
      </c>
      <c r="L81" s="119">
        <v>2</v>
      </c>
      <c r="N81" s="59">
        <f t="shared" si="2"/>
        <v>0</v>
      </c>
    </row>
    <row r="82" spans="11:15" x14ac:dyDescent="0.2">
      <c r="K82" t="s">
        <v>675</v>
      </c>
      <c r="L82" s="119">
        <v>2</v>
      </c>
      <c r="N82" s="59">
        <f t="shared" si="2"/>
        <v>0</v>
      </c>
    </row>
    <row r="83" spans="11:15" x14ac:dyDescent="0.2">
      <c r="K83" t="s">
        <v>683</v>
      </c>
      <c r="L83" s="119">
        <v>2</v>
      </c>
      <c r="N83" s="59">
        <f t="shared" si="2"/>
        <v>0</v>
      </c>
    </row>
    <row r="84" spans="11:15" x14ac:dyDescent="0.2">
      <c r="K84" t="s">
        <v>676</v>
      </c>
      <c r="L84" s="119">
        <v>2</v>
      </c>
      <c r="N84" s="59">
        <f t="shared" si="2"/>
        <v>0</v>
      </c>
    </row>
    <row r="85" spans="11:15" x14ac:dyDescent="0.2">
      <c r="K85" t="s">
        <v>648</v>
      </c>
      <c r="L85" s="119">
        <v>4</v>
      </c>
      <c r="N85" s="59">
        <f t="shared" si="2"/>
        <v>0</v>
      </c>
    </row>
    <row r="86" spans="11:15" x14ac:dyDescent="0.2">
      <c r="K86" t="s">
        <v>830</v>
      </c>
      <c r="L86" s="119">
        <v>3</v>
      </c>
      <c r="N86" s="59"/>
    </row>
    <row r="87" spans="11:15" ht="16" thickBot="1" x14ac:dyDescent="0.25">
      <c r="K87" s="25" t="s">
        <v>109</v>
      </c>
      <c r="L87" s="120"/>
      <c r="M87" s="25"/>
      <c r="N87" s="258"/>
      <c r="O87" s="259">
        <f>SUM(N76:N87)</f>
        <v>0</v>
      </c>
    </row>
    <row r="108" spans="2:12" ht="21" x14ac:dyDescent="0.25">
      <c r="B108" s="63"/>
      <c r="L108" s="31"/>
    </row>
    <row r="109" spans="2:12" x14ac:dyDescent="0.2">
      <c r="L109" s="31"/>
    </row>
    <row r="110" spans="2:12" x14ac:dyDescent="0.2">
      <c r="L110" s="31"/>
    </row>
    <row r="111" spans="2:12" x14ac:dyDescent="0.2">
      <c r="L111" s="31"/>
    </row>
    <row r="112" spans="2:12" x14ac:dyDescent="0.2">
      <c r="L112" s="31"/>
    </row>
    <row r="113" spans="12:12" x14ac:dyDescent="0.2">
      <c r="L113" s="31"/>
    </row>
    <row r="114" spans="12:12" x14ac:dyDescent="0.2">
      <c r="L114" s="31"/>
    </row>
  </sheetData>
  <mergeCells count="51">
    <mergeCell ref="C73:F73"/>
    <mergeCell ref="G73:H73"/>
    <mergeCell ref="C75:F75"/>
    <mergeCell ref="G75:H75"/>
    <mergeCell ref="C64:H64"/>
    <mergeCell ref="C69:F69"/>
    <mergeCell ref="C74:F74"/>
    <mergeCell ref="C68:F68"/>
    <mergeCell ref="G68:H68"/>
    <mergeCell ref="G69:H69"/>
    <mergeCell ref="C70:F70"/>
    <mergeCell ref="G70:H70"/>
    <mergeCell ref="C71:F71"/>
    <mergeCell ref="G71:H71"/>
    <mergeCell ref="C65:F65"/>
    <mergeCell ref="G65:H65"/>
    <mergeCell ref="C66:F66"/>
    <mergeCell ref="G66:H66"/>
    <mergeCell ref="C67:F67"/>
    <mergeCell ref="G67:H67"/>
    <mergeCell ref="D60:E60"/>
    <mergeCell ref="G62:H62"/>
    <mergeCell ref="C63:F63"/>
    <mergeCell ref="G63:H63"/>
    <mergeCell ref="D59:E59"/>
    <mergeCell ref="E22:F22"/>
    <mergeCell ref="E23:F23"/>
    <mergeCell ref="E24:F24"/>
    <mergeCell ref="E25:F25"/>
    <mergeCell ref="B31:H31"/>
    <mergeCell ref="B55:E55"/>
    <mergeCell ref="D56:E56"/>
    <mergeCell ref="D57:E57"/>
    <mergeCell ref="D58:E58"/>
    <mergeCell ref="B26:C26"/>
    <mergeCell ref="E26:H26"/>
    <mergeCell ref="E21:F21"/>
    <mergeCell ref="F13:F15"/>
    <mergeCell ref="B7:C7"/>
    <mergeCell ref="E7:F7"/>
    <mergeCell ref="G7:H7"/>
    <mergeCell ref="G12:G13"/>
    <mergeCell ref="G14:H14"/>
    <mergeCell ref="B19:C19"/>
    <mergeCell ref="E19:F19"/>
    <mergeCell ref="E20:F20"/>
    <mergeCell ref="B3:H3"/>
    <mergeCell ref="F4:F5"/>
    <mergeCell ref="G4:H5"/>
    <mergeCell ref="B6:F6"/>
    <mergeCell ref="G6:H6"/>
  </mergeCells>
  <conditionalFormatting sqref="B31:H61">
    <cfRule type="cellIs" dxfId="55" priority="1" operator="between">
      <formula>1</formula>
      <formula>500</formula>
    </cfRule>
  </conditionalFormatting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BEED-8546-5240-8143-FF83094C550A}">
  <sheetPr codeName="Hoja19"/>
  <dimension ref="A3:AA68"/>
  <sheetViews>
    <sheetView showGridLines="0" topLeftCell="C1" zoomScaleNormal="100" workbookViewId="0">
      <selection activeCell="C1" sqref="A1:XFD1048576"/>
    </sheetView>
  </sheetViews>
  <sheetFormatPr baseColWidth="10" defaultRowHeight="15" x14ac:dyDescent="0.2"/>
  <cols>
    <col min="1" max="1" width="10.5" customWidth="1"/>
    <col min="2" max="2" width="3.5" customWidth="1"/>
    <col min="3" max="3" width="12" customWidth="1"/>
    <col min="4" max="4" width="14" customWidth="1"/>
    <col min="5" max="5" width="15" customWidth="1"/>
    <col min="7" max="7" width="6.33203125" customWidth="1"/>
    <col min="9" max="9" width="6.33203125" customWidth="1"/>
    <col min="10" max="10" width="12.1640625" customWidth="1"/>
    <col min="11" max="11" width="15" customWidth="1"/>
    <col min="12" max="12" width="4" customWidth="1"/>
    <col min="15" max="15" width="18.5" customWidth="1"/>
    <col min="22" max="22" width="18.1640625" customWidth="1"/>
    <col min="25" max="25" width="13.5" style="31" customWidth="1"/>
    <col min="26" max="26" width="15" customWidth="1"/>
    <col min="27" max="27" width="16.5" customWidth="1"/>
  </cols>
  <sheetData>
    <row r="3" spans="1:27" x14ac:dyDescent="0.2">
      <c r="A3" t="s">
        <v>130</v>
      </c>
    </row>
    <row r="6" spans="1:27" x14ac:dyDescent="0.2">
      <c r="Z6" s="61"/>
      <c r="AA6" s="61" t="s">
        <v>289</v>
      </c>
    </row>
    <row r="7" spans="1:27" x14ac:dyDescent="0.2">
      <c r="A7" s="14" t="s">
        <v>21</v>
      </c>
      <c r="B7" s="15"/>
      <c r="C7" s="15"/>
      <c r="D7" s="659"/>
      <c r="E7" s="660"/>
      <c r="F7" s="660"/>
      <c r="G7" s="661"/>
      <c r="H7" s="634" t="s">
        <v>16</v>
      </c>
      <c r="I7" s="635"/>
      <c r="J7" s="662"/>
      <c r="K7" s="663"/>
      <c r="L7" s="664"/>
      <c r="P7" s="100" t="s">
        <v>41</v>
      </c>
      <c r="Q7" s="100" t="s">
        <v>42</v>
      </c>
      <c r="R7" s="126" t="s">
        <v>53</v>
      </c>
      <c r="W7" s="94" t="s">
        <v>88</v>
      </c>
      <c r="X7" s="95" t="s">
        <v>42</v>
      </c>
      <c r="Y7" s="100" t="s">
        <v>107</v>
      </c>
      <c r="Z7" s="99">
        <f>SUM(Z8:Z52)</f>
        <v>2365</v>
      </c>
      <c r="AA7" s="309">
        <f>+Z7/Q11</f>
        <v>2365</v>
      </c>
    </row>
    <row r="8" spans="1:27" ht="19" x14ac:dyDescent="0.25">
      <c r="A8" s="645" t="s">
        <v>7</v>
      </c>
      <c r="B8" s="646"/>
      <c r="C8" s="646"/>
      <c r="D8" s="646"/>
      <c r="E8" s="646"/>
      <c r="F8" s="646"/>
      <c r="G8" s="646"/>
      <c r="H8" s="646"/>
      <c r="I8" s="648" t="s">
        <v>23</v>
      </c>
      <c r="J8" s="636"/>
      <c r="K8" s="636"/>
      <c r="L8" s="637"/>
      <c r="O8" s="44" t="s">
        <v>0</v>
      </c>
      <c r="P8" s="45"/>
      <c r="Q8" s="44">
        <f>+D41</f>
        <v>1</v>
      </c>
      <c r="R8" s="46">
        <f>+P8*Q8</f>
        <v>0</v>
      </c>
      <c r="V8" s="658" t="s">
        <v>183</v>
      </c>
      <c r="W8" s="658"/>
      <c r="X8" s="658"/>
      <c r="Y8" s="658"/>
    </row>
    <row r="9" spans="1:27" x14ac:dyDescent="0.2">
      <c r="A9" s="9" t="s">
        <v>3</v>
      </c>
      <c r="B9" s="6"/>
      <c r="C9" s="6" t="s">
        <v>4</v>
      </c>
      <c r="D9" s="665" t="s">
        <v>5</v>
      </c>
      <c r="E9" s="665"/>
      <c r="F9" s="665"/>
      <c r="G9" s="665" t="s">
        <v>109</v>
      </c>
      <c r="H9" s="666"/>
      <c r="I9" s="667"/>
      <c r="J9" s="668"/>
      <c r="K9" s="668"/>
      <c r="L9" s="669"/>
      <c r="O9" s="44" t="s">
        <v>1</v>
      </c>
      <c r="P9" s="45"/>
      <c r="Q9" s="44">
        <f>+D42</f>
        <v>0</v>
      </c>
      <c r="R9" s="46">
        <f>+P9*Q9</f>
        <v>0</v>
      </c>
      <c r="V9" t="s">
        <v>50</v>
      </c>
      <c r="W9" s="133">
        <v>700</v>
      </c>
      <c r="X9" s="122">
        <f>+H42</f>
        <v>0</v>
      </c>
      <c r="Y9" s="59">
        <f>+W9*X9</f>
        <v>0</v>
      </c>
    </row>
    <row r="10" spans="1:27" x14ac:dyDescent="0.2">
      <c r="A10" s="517"/>
      <c r="B10" s="47" t="s">
        <v>6</v>
      </c>
      <c r="C10" s="458"/>
      <c r="D10" s="38"/>
      <c r="E10" s="38"/>
      <c r="F10" s="39"/>
      <c r="G10" s="654"/>
      <c r="H10" s="655"/>
      <c r="I10" s="92" t="s">
        <v>92</v>
      </c>
      <c r="J10" s="56"/>
      <c r="K10" s="651"/>
      <c r="L10" s="652"/>
      <c r="O10" s="44" t="s">
        <v>38</v>
      </c>
      <c r="P10" s="45"/>
      <c r="Q10" s="44">
        <f>+D43</f>
        <v>0</v>
      </c>
      <c r="R10" s="46">
        <f>+P10*Q10</f>
        <v>0</v>
      </c>
      <c r="V10" t="s">
        <v>26</v>
      </c>
      <c r="W10" s="133">
        <v>1900</v>
      </c>
      <c r="X10" s="265">
        <f>+H41</f>
        <v>0</v>
      </c>
      <c r="Y10" s="59">
        <f>+W10*X10</f>
        <v>0</v>
      </c>
    </row>
    <row r="11" spans="1:27" x14ac:dyDescent="0.2">
      <c r="A11" s="517"/>
      <c r="B11" s="47" t="s">
        <v>6</v>
      </c>
      <c r="C11" s="458"/>
      <c r="D11" s="38"/>
      <c r="E11" s="38"/>
      <c r="F11" s="39"/>
      <c r="G11" s="654"/>
      <c r="H11" s="655"/>
      <c r="I11" s="92" t="s">
        <v>99</v>
      </c>
      <c r="K11" s="656">
        <v>0</v>
      </c>
      <c r="L11" s="657"/>
      <c r="O11" s="34" t="s">
        <v>14</v>
      </c>
      <c r="P11" s="34"/>
      <c r="Q11" s="34">
        <f>SUM(Q8:Q10)</f>
        <v>1</v>
      </c>
      <c r="R11" s="35">
        <f>SUM(R8:R10)</f>
        <v>0</v>
      </c>
      <c r="V11" t="s">
        <v>329</v>
      </c>
      <c r="W11">
        <v>500</v>
      </c>
      <c r="X11" s="265"/>
      <c r="Y11" s="59">
        <f>+W11*X11</f>
        <v>0</v>
      </c>
    </row>
    <row r="12" spans="1:27" ht="16" thickBot="1" x14ac:dyDescent="0.25">
      <c r="A12" s="517"/>
      <c r="B12" s="47" t="s">
        <v>6</v>
      </c>
      <c r="C12" s="458"/>
      <c r="D12" s="38"/>
      <c r="E12" s="38"/>
      <c r="F12" s="39"/>
      <c r="G12" s="654"/>
      <c r="H12" s="655"/>
      <c r="I12" s="92" t="s">
        <v>94</v>
      </c>
      <c r="K12" s="656" t="s">
        <v>173</v>
      </c>
      <c r="L12" s="657"/>
      <c r="O12" s="44" t="s">
        <v>121</v>
      </c>
      <c r="P12" s="45"/>
      <c r="Q12" s="44"/>
      <c r="R12" s="46">
        <f>+P12*Q12</f>
        <v>0</v>
      </c>
      <c r="V12" s="25" t="s">
        <v>138</v>
      </c>
      <c r="W12" s="292"/>
      <c r="X12" s="264"/>
      <c r="Y12" s="258">
        <f>+W12*X12</f>
        <v>0</v>
      </c>
      <c r="Z12" s="259">
        <f>SUM(Y9:Y12)</f>
        <v>0</v>
      </c>
    </row>
    <row r="13" spans="1:27" ht="16" thickBot="1" x14ac:dyDescent="0.25">
      <c r="A13" s="517"/>
      <c r="B13" s="47" t="s">
        <v>6</v>
      </c>
      <c r="C13" s="458"/>
      <c r="D13" s="38"/>
      <c r="E13" s="38"/>
      <c r="F13" s="39"/>
      <c r="G13" s="654"/>
      <c r="H13" s="655"/>
      <c r="I13" s="93" t="s">
        <v>224</v>
      </c>
      <c r="J13" s="57"/>
      <c r="K13" s="649">
        <v>0</v>
      </c>
      <c r="L13" s="650"/>
      <c r="O13" s="44" t="s">
        <v>139</v>
      </c>
      <c r="P13" s="45"/>
      <c r="Q13" s="44"/>
      <c r="R13" s="46">
        <f>+P13*Q13</f>
        <v>0</v>
      </c>
    </row>
    <row r="14" spans="1:27" ht="19" x14ac:dyDescent="0.25">
      <c r="A14" s="517"/>
      <c r="B14" s="47"/>
      <c r="C14" s="458"/>
      <c r="D14" s="38"/>
      <c r="E14" s="38"/>
      <c r="F14" s="39"/>
      <c r="G14" s="654"/>
      <c r="H14" s="655"/>
      <c r="I14" s="93"/>
      <c r="J14" s="57" t="s">
        <v>220</v>
      </c>
      <c r="K14" s="649">
        <v>0</v>
      </c>
      <c r="L14" s="650"/>
      <c r="O14" s="44" t="s">
        <v>140</v>
      </c>
      <c r="P14" s="45"/>
      <c r="Q14" s="44"/>
      <c r="R14" s="46">
        <f>+P14*Q14</f>
        <v>0</v>
      </c>
      <c r="V14" s="320" t="s">
        <v>40</v>
      </c>
      <c r="W14" s="320"/>
      <c r="X14" s="320"/>
      <c r="Y14" s="320"/>
    </row>
    <row r="15" spans="1:27" x14ac:dyDescent="0.2">
      <c r="A15" s="517"/>
      <c r="B15" s="47"/>
      <c r="C15" s="458"/>
      <c r="D15" s="38"/>
      <c r="E15" s="38"/>
      <c r="F15" s="39"/>
      <c r="G15" s="654"/>
      <c r="H15" s="655"/>
      <c r="I15" s="93"/>
      <c r="J15" s="57" t="s">
        <v>221</v>
      </c>
      <c r="K15" s="649">
        <v>0</v>
      </c>
      <c r="L15" s="650"/>
      <c r="O15" s="44" t="s">
        <v>142</v>
      </c>
      <c r="P15" s="45"/>
      <c r="Q15" s="44"/>
      <c r="R15" s="46">
        <f>+P15*Q15</f>
        <v>0</v>
      </c>
      <c r="V15" t="s">
        <v>40</v>
      </c>
      <c r="W15" s="133">
        <v>700</v>
      </c>
      <c r="X15" s="266">
        <f>+F41</f>
        <v>0</v>
      </c>
      <c r="Y15" s="59">
        <f t="shared" ref="Y15:Y20" si="0">+W15*X15</f>
        <v>0</v>
      </c>
    </row>
    <row r="16" spans="1:27" x14ac:dyDescent="0.2">
      <c r="A16" s="517"/>
      <c r="B16" s="47"/>
      <c r="C16" s="458"/>
      <c r="D16" s="38"/>
      <c r="E16" s="38"/>
      <c r="F16" s="39"/>
      <c r="G16" s="654"/>
      <c r="H16" s="655"/>
      <c r="I16" s="93"/>
      <c r="J16" s="57" t="s">
        <v>223</v>
      </c>
      <c r="K16" s="649">
        <v>0</v>
      </c>
      <c r="L16" s="650"/>
      <c r="O16" s="44" t="s">
        <v>22</v>
      </c>
      <c r="P16" s="45"/>
      <c r="Q16" s="44"/>
      <c r="R16" s="46">
        <f>+P16*Q16</f>
        <v>0</v>
      </c>
      <c r="V16" t="s">
        <v>207</v>
      </c>
      <c r="W16" s="133">
        <v>1400</v>
      </c>
      <c r="X16" s="265">
        <f>+F43</f>
        <v>1</v>
      </c>
      <c r="Y16" s="59">
        <f t="shared" si="0"/>
        <v>1400</v>
      </c>
    </row>
    <row r="17" spans="1:27" x14ac:dyDescent="0.2">
      <c r="A17" s="517"/>
      <c r="B17" s="47"/>
      <c r="C17" s="458"/>
      <c r="D17" s="38"/>
      <c r="E17" s="38"/>
      <c r="F17" s="39"/>
      <c r="G17" s="654"/>
      <c r="H17" s="655"/>
      <c r="I17" s="93"/>
      <c r="J17" s="57" t="s">
        <v>222</v>
      </c>
      <c r="K17" s="649">
        <v>0</v>
      </c>
      <c r="L17" s="650"/>
      <c r="O17" s="34" t="s">
        <v>141</v>
      </c>
      <c r="P17" s="37"/>
      <c r="Q17" s="34">
        <f>+D45</f>
        <v>0.05</v>
      </c>
      <c r="R17" s="35">
        <f>SUM(R12:R16)</f>
        <v>0</v>
      </c>
      <c r="V17" t="s">
        <v>253</v>
      </c>
      <c r="W17" s="133">
        <v>1000</v>
      </c>
      <c r="X17" s="265">
        <f>+F42</f>
        <v>0</v>
      </c>
      <c r="Y17" s="59">
        <f t="shared" si="0"/>
        <v>0</v>
      </c>
    </row>
    <row r="18" spans="1:27" x14ac:dyDescent="0.2">
      <c r="A18" s="648" t="s">
        <v>2</v>
      </c>
      <c r="B18" s="636"/>
      <c r="C18" s="636"/>
      <c r="D18" s="636"/>
      <c r="E18" s="636"/>
      <c r="F18" s="646" t="s">
        <v>257</v>
      </c>
      <c r="G18" s="646"/>
      <c r="H18" s="647"/>
      <c r="I18" s="93"/>
      <c r="J18" s="57" t="s">
        <v>225</v>
      </c>
      <c r="K18" s="649">
        <v>0</v>
      </c>
      <c r="L18" s="650"/>
      <c r="O18" s="34" t="s">
        <v>53</v>
      </c>
      <c r="P18" s="68"/>
      <c r="Q18" s="68"/>
      <c r="R18" s="135">
        <f>+R17+R11</f>
        <v>0</v>
      </c>
      <c r="V18" t="s">
        <v>55</v>
      </c>
      <c r="W18" s="133"/>
      <c r="X18" s="265">
        <f>+F44</f>
        <v>0</v>
      </c>
      <c r="Y18" s="59">
        <f t="shared" si="0"/>
        <v>0</v>
      </c>
    </row>
    <row r="19" spans="1:27" ht="16" thickBot="1" x14ac:dyDescent="0.25">
      <c r="A19" s="11" t="s">
        <v>8</v>
      </c>
      <c r="B19" s="12"/>
      <c r="C19" s="12"/>
      <c r="D19" s="12"/>
      <c r="E19" s="13"/>
      <c r="F19" s="4"/>
      <c r="H19" s="5"/>
      <c r="I19" s="638">
        <v>0</v>
      </c>
      <c r="J19" s="639"/>
      <c r="K19" s="639"/>
      <c r="L19" s="640"/>
      <c r="O19" s="124" t="s">
        <v>111</v>
      </c>
      <c r="R19" s="118"/>
      <c r="V19" t="s">
        <v>153</v>
      </c>
      <c r="W19" s="133">
        <v>700</v>
      </c>
      <c r="X19" s="265">
        <f>+F45</f>
        <v>0</v>
      </c>
      <c r="Y19" s="59">
        <f t="shared" si="0"/>
        <v>0</v>
      </c>
    </row>
    <row r="20" spans="1:27" ht="20" thickBot="1" x14ac:dyDescent="0.3">
      <c r="A20" s="48"/>
      <c r="B20" s="278"/>
      <c r="C20" s="42"/>
      <c r="D20" s="42"/>
      <c r="E20" s="41"/>
      <c r="F20" s="271"/>
      <c r="G20" s="39"/>
      <c r="H20" s="272"/>
      <c r="I20" s="92" t="s">
        <v>93</v>
      </c>
      <c r="J20" s="55"/>
      <c r="K20" s="651"/>
      <c r="L20" s="652"/>
      <c r="O20" s="124" t="s">
        <v>102</v>
      </c>
      <c r="R20" s="125">
        <f>+R18-R19</f>
        <v>0</v>
      </c>
      <c r="V20" s="25" t="s">
        <v>122</v>
      </c>
      <c r="W20" s="293">
        <v>200</v>
      </c>
      <c r="X20" s="264"/>
      <c r="Y20" s="258">
        <f t="shared" si="0"/>
        <v>0</v>
      </c>
      <c r="Z20" s="259">
        <f>SUM(Y15:Y20)</f>
        <v>1400</v>
      </c>
      <c r="AA20" s="294">
        <f>+Z12+Z20</f>
        <v>1400</v>
      </c>
    </row>
    <row r="21" spans="1:27" x14ac:dyDescent="0.2">
      <c r="A21" s="49" t="s">
        <v>25</v>
      </c>
      <c r="B21" s="12"/>
      <c r="C21" s="12"/>
      <c r="D21" s="12"/>
      <c r="E21" s="13"/>
      <c r="I21" s="92" t="s">
        <v>22</v>
      </c>
      <c r="J21" s="16"/>
      <c r="K21" s="632">
        <v>0</v>
      </c>
      <c r="L21" s="633"/>
      <c r="O21" t="s">
        <v>36</v>
      </c>
      <c r="R21" s="123">
        <f>+Z7</f>
        <v>2365</v>
      </c>
      <c r="W21" s="134"/>
      <c r="Y21"/>
    </row>
    <row r="22" spans="1:27" ht="20" thickBot="1" x14ac:dyDescent="0.3">
      <c r="A22" s="48"/>
      <c r="B22" s="278"/>
      <c r="C22" s="42"/>
      <c r="D22" s="42"/>
      <c r="E22" s="41"/>
      <c r="F22" s="271"/>
      <c r="G22" s="39"/>
      <c r="H22" s="272"/>
      <c r="I22" s="93" t="s">
        <v>95</v>
      </c>
      <c r="J22" s="50"/>
      <c r="K22" s="632">
        <v>0</v>
      </c>
      <c r="L22" s="633"/>
      <c r="O22" s="6" t="s">
        <v>124</v>
      </c>
      <c r="R22" s="36">
        <f>+R20-R21</f>
        <v>-2365</v>
      </c>
      <c r="V22" s="212" t="s">
        <v>255</v>
      </c>
      <c r="W22" s="212"/>
      <c r="X22" s="212"/>
      <c r="Y22" s="212"/>
    </row>
    <row r="23" spans="1:27" ht="16" thickTop="1" x14ac:dyDescent="0.2">
      <c r="A23" s="11" t="s">
        <v>9</v>
      </c>
      <c r="B23" s="12"/>
      <c r="C23" s="12"/>
      <c r="D23" s="12"/>
      <c r="E23" s="13"/>
      <c r="I23" s="92" t="s">
        <v>96</v>
      </c>
      <c r="J23" s="16"/>
      <c r="K23" s="632">
        <v>0</v>
      </c>
      <c r="L23" s="633"/>
      <c r="V23" t="s">
        <v>105</v>
      </c>
      <c r="W23" s="133">
        <v>65</v>
      </c>
      <c r="X23" s="122">
        <f>+Q11</f>
        <v>1</v>
      </c>
      <c r="Y23" s="59">
        <f>+W23*X23</f>
        <v>65</v>
      </c>
    </row>
    <row r="24" spans="1:27" x14ac:dyDescent="0.2">
      <c r="A24" s="9" t="s">
        <v>13</v>
      </c>
      <c r="B24" s="277"/>
      <c r="C24" s="277"/>
      <c r="D24" s="122"/>
      <c r="E24" s="273"/>
      <c r="F24" s="43"/>
      <c r="G24" s="43"/>
      <c r="H24" s="43"/>
      <c r="I24" s="638" t="s">
        <v>270</v>
      </c>
      <c r="J24" s="639"/>
      <c r="K24" s="639"/>
      <c r="L24" s="640"/>
      <c r="V24" t="s">
        <v>254</v>
      </c>
      <c r="W24" s="133">
        <v>20</v>
      </c>
      <c r="X24" s="122">
        <f>+W1</f>
        <v>0</v>
      </c>
      <c r="Y24" s="59">
        <f>+W24*X24</f>
        <v>0</v>
      </c>
    </row>
    <row r="25" spans="1:27" x14ac:dyDescent="0.2">
      <c r="A25" s="9" t="s">
        <v>256</v>
      </c>
      <c r="B25" s="277"/>
      <c r="C25" s="277"/>
      <c r="D25" s="122"/>
      <c r="E25" s="273"/>
      <c r="F25" s="43"/>
      <c r="G25" s="43"/>
      <c r="H25" s="43"/>
      <c r="I25" s="274"/>
      <c r="J25" s="132" t="s">
        <v>232</v>
      </c>
      <c r="K25" s="310">
        <f>+K26*18+K27*16+K28*16</f>
        <v>0</v>
      </c>
      <c r="L25" s="311"/>
      <c r="V25" t="s">
        <v>101</v>
      </c>
      <c r="W25" s="31"/>
      <c r="X25" s="122"/>
      <c r="Y25" s="59">
        <f>+W25*X25</f>
        <v>0</v>
      </c>
    </row>
    <row r="26" spans="1:27" ht="16" thickBot="1" x14ac:dyDescent="0.25">
      <c r="A26" s="9" t="s">
        <v>20</v>
      </c>
      <c r="B26" s="277"/>
      <c r="C26" s="277"/>
      <c r="D26" s="122"/>
      <c r="E26" s="273"/>
      <c r="F26" s="43"/>
      <c r="G26" s="43"/>
      <c r="H26" s="43"/>
      <c r="I26" s="93" t="s">
        <v>271</v>
      </c>
      <c r="J26" s="50"/>
      <c r="K26" s="632">
        <v>0</v>
      </c>
      <c r="L26" s="633"/>
      <c r="V26" s="25" t="s">
        <v>135</v>
      </c>
      <c r="W26" s="118"/>
      <c r="X26" s="264"/>
      <c r="Y26" s="258">
        <f>+W26*X26</f>
        <v>0</v>
      </c>
      <c r="Z26" s="259">
        <f>SUM(Y23:Y26)</f>
        <v>65</v>
      </c>
    </row>
    <row r="27" spans="1:27" x14ac:dyDescent="0.2">
      <c r="A27" s="10" t="s">
        <v>20</v>
      </c>
      <c r="B27" s="278"/>
      <c r="C27" s="278"/>
      <c r="D27" s="268"/>
      <c r="E27" s="269"/>
      <c r="F27" s="271"/>
      <c r="G27" s="39"/>
      <c r="H27" s="272"/>
      <c r="I27" s="93" t="s">
        <v>226</v>
      </c>
      <c r="J27" s="50"/>
      <c r="K27" s="632">
        <v>0</v>
      </c>
      <c r="L27" s="633"/>
      <c r="Y27"/>
    </row>
    <row r="28" spans="1:27" ht="19" x14ac:dyDescent="0.25">
      <c r="A28" s="11" t="s">
        <v>38</v>
      </c>
      <c r="B28" s="12"/>
      <c r="C28" s="12"/>
      <c r="D28" s="12"/>
      <c r="E28" s="13"/>
      <c r="F28" s="2"/>
      <c r="G28" s="3"/>
      <c r="H28" s="136"/>
      <c r="I28" s="93" t="s">
        <v>227</v>
      </c>
      <c r="J28" s="50"/>
      <c r="K28" s="632">
        <v>0</v>
      </c>
      <c r="L28" s="633"/>
      <c r="V28" s="212" t="s">
        <v>126</v>
      </c>
      <c r="W28" s="212"/>
      <c r="X28" s="212"/>
      <c r="Y28" s="212"/>
    </row>
    <row r="29" spans="1:27" x14ac:dyDescent="0.2">
      <c r="A29" s="10"/>
      <c r="B29" s="641"/>
      <c r="C29" s="641"/>
      <c r="D29" s="641"/>
      <c r="E29" s="642"/>
      <c r="F29" s="7"/>
      <c r="G29" s="8"/>
      <c r="H29" s="1"/>
      <c r="I29" s="93"/>
      <c r="J29" s="50" t="s">
        <v>46</v>
      </c>
      <c r="K29" s="643">
        <f>SUM(K26:L28)</f>
        <v>0</v>
      </c>
      <c r="L29" s="644"/>
      <c r="V29" s="30" t="s">
        <v>57</v>
      </c>
      <c r="W29" s="133">
        <v>250</v>
      </c>
      <c r="X29" s="265">
        <f>+K26</f>
        <v>0</v>
      </c>
      <c r="Y29" s="59">
        <f>+W29*X29</f>
        <v>0</v>
      </c>
    </row>
    <row r="30" spans="1:27" x14ac:dyDescent="0.2">
      <c r="A30" s="645" t="s">
        <v>127</v>
      </c>
      <c r="B30" s="646"/>
      <c r="C30" s="646"/>
      <c r="D30" s="646"/>
      <c r="E30" s="646"/>
      <c r="F30" s="646"/>
      <c r="G30" s="646"/>
      <c r="H30" s="647"/>
      <c r="I30" s="638" t="s">
        <v>283</v>
      </c>
      <c r="J30" s="639"/>
      <c r="K30" s="639"/>
      <c r="L30" s="640"/>
      <c r="V30" s="30" t="s">
        <v>58</v>
      </c>
      <c r="W30" s="133">
        <v>230</v>
      </c>
      <c r="X30" s="265">
        <f>+K27</f>
        <v>0</v>
      </c>
      <c r="Y30" s="59">
        <f>+W30*X30</f>
        <v>0</v>
      </c>
      <c r="Z30" s="31"/>
    </row>
    <row r="31" spans="1:27" x14ac:dyDescent="0.2">
      <c r="A31" s="4"/>
      <c r="I31" s="93" t="s">
        <v>652</v>
      </c>
      <c r="J31" s="50"/>
      <c r="K31" s="632">
        <v>0</v>
      </c>
      <c r="L31" s="633"/>
      <c r="V31" s="30" t="s">
        <v>59</v>
      </c>
      <c r="W31" s="133">
        <v>250</v>
      </c>
      <c r="X31" s="265">
        <f>+K28</f>
        <v>0</v>
      </c>
      <c r="Y31" s="59">
        <f>+W31*X31</f>
        <v>0</v>
      </c>
    </row>
    <row r="32" spans="1:27" ht="16" thickBot="1" x14ac:dyDescent="0.25">
      <c r="A32" s="4"/>
      <c r="I32" s="93" t="s">
        <v>653</v>
      </c>
      <c r="J32" s="50"/>
      <c r="K32" s="632">
        <v>0</v>
      </c>
      <c r="L32" s="633"/>
      <c r="V32" s="260" t="s">
        <v>47</v>
      </c>
      <c r="W32" s="293">
        <v>25</v>
      </c>
      <c r="X32" s="263"/>
      <c r="Y32" s="258">
        <f>+W32*X32</f>
        <v>0</v>
      </c>
      <c r="Z32" s="261">
        <f>SUM(Y29:Y32)</f>
        <v>0</v>
      </c>
    </row>
    <row r="33" spans="1:27" x14ac:dyDescent="0.2">
      <c r="A33" s="4"/>
      <c r="I33" s="93" t="s">
        <v>654</v>
      </c>
      <c r="J33" s="50"/>
      <c r="K33" s="632">
        <v>0</v>
      </c>
      <c r="L33" s="633"/>
      <c r="W33" s="31"/>
      <c r="X33" s="31"/>
    </row>
    <row r="34" spans="1:27" ht="19" x14ac:dyDescent="0.25">
      <c r="A34" s="4"/>
      <c r="I34" s="93" t="s">
        <v>628</v>
      </c>
      <c r="J34" s="50"/>
      <c r="K34" s="632">
        <v>0</v>
      </c>
      <c r="L34" s="633"/>
      <c r="V34" s="212" t="s">
        <v>49</v>
      </c>
      <c r="W34" s="212"/>
      <c r="X34" s="212"/>
      <c r="Y34" s="212"/>
    </row>
    <row r="35" spans="1:27" x14ac:dyDescent="0.2">
      <c r="A35" s="4"/>
      <c r="I35" s="93" t="s">
        <v>645</v>
      </c>
      <c r="J35" s="50"/>
      <c r="K35" s="632">
        <v>0</v>
      </c>
      <c r="L35" s="633"/>
      <c r="V35" t="s">
        <v>108</v>
      </c>
      <c r="W35" s="133">
        <v>1000</v>
      </c>
      <c r="X35" s="122"/>
      <c r="Y35" s="59">
        <f>+W35*X35</f>
        <v>0</v>
      </c>
    </row>
    <row r="36" spans="1:27" x14ac:dyDescent="0.2">
      <c r="A36" s="4"/>
      <c r="I36" s="638" t="s">
        <v>172</v>
      </c>
      <c r="J36" s="639"/>
      <c r="K36" s="639"/>
      <c r="L36" s="640"/>
      <c r="V36" t="s">
        <v>268</v>
      </c>
      <c r="W36" s="133">
        <v>400</v>
      </c>
      <c r="X36" s="122">
        <v>1</v>
      </c>
      <c r="Y36" s="59">
        <f>+W36*X36</f>
        <v>400</v>
      </c>
    </row>
    <row r="37" spans="1:27" x14ac:dyDescent="0.2">
      <c r="A37" s="4"/>
      <c r="I37" s="313" t="s">
        <v>647</v>
      </c>
      <c r="J37" s="3"/>
      <c r="K37" s="632">
        <v>0</v>
      </c>
      <c r="L37" s="633"/>
      <c r="V37" t="s">
        <v>269</v>
      </c>
      <c r="W37" s="133">
        <v>500</v>
      </c>
      <c r="X37" s="122">
        <v>1</v>
      </c>
      <c r="Y37" s="59">
        <f>+W37*X37</f>
        <v>500</v>
      </c>
    </row>
    <row r="38" spans="1:27" ht="16" thickBot="1" x14ac:dyDescent="0.25">
      <c r="A38" s="4"/>
      <c r="I38" s="93" t="s">
        <v>648</v>
      </c>
      <c r="K38" s="632">
        <v>0</v>
      </c>
      <c r="L38" s="633"/>
      <c r="V38" s="25" t="s">
        <v>109</v>
      </c>
      <c r="W38" s="25"/>
      <c r="X38" s="25"/>
      <c r="Y38" s="258"/>
      <c r="Z38" s="259">
        <f>SUM(Y35:Y38)</f>
        <v>900</v>
      </c>
    </row>
    <row r="39" spans="1:27" x14ac:dyDescent="0.2">
      <c r="A39" s="4"/>
      <c r="I39" s="92" t="s">
        <v>649</v>
      </c>
      <c r="K39" s="632">
        <v>0</v>
      </c>
      <c r="L39" s="633"/>
    </row>
    <row r="40" spans="1:27" x14ac:dyDescent="0.2">
      <c r="A40" s="634" t="s">
        <v>10</v>
      </c>
      <c r="B40" s="635"/>
      <c r="C40" s="635"/>
      <c r="D40" s="635"/>
      <c r="E40" s="636" t="s">
        <v>29</v>
      </c>
      <c r="F40" s="636"/>
      <c r="G40" s="636"/>
      <c r="H40" s="637"/>
      <c r="I40" s="92" t="s">
        <v>356</v>
      </c>
      <c r="K40" s="632">
        <v>0</v>
      </c>
      <c r="L40" s="633"/>
      <c r="Y40"/>
      <c r="AA40" s="33"/>
    </row>
    <row r="41" spans="1:27" ht="19" x14ac:dyDescent="0.25">
      <c r="A41" s="9" t="s">
        <v>0</v>
      </c>
      <c r="D41" s="40">
        <v>1</v>
      </c>
      <c r="E41" s="27" t="s">
        <v>17</v>
      </c>
      <c r="F41" s="51"/>
      <c r="G41" s="204" t="s">
        <v>26</v>
      </c>
      <c r="H41" s="205"/>
      <c r="I41" s="92" t="s">
        <v>650</v>
      </c>
      <c r="K41" s="632">
        <v>0</v>
      </c>
      <c r="L41" s="633"/>
      <c r="Y41"/>
    </row>
    <row r="42" spans="1:27" ht="19" x14ac:dyDescent="0.25">
      <c r="A42" s="9" t="s">
        <v>1</v>
      </c>
      <c r="B42" t="s">
        <v>11</v>
      </c>
      <c r="D42" s="88"/>
      <c r="E42" s="28" t="s">
        <v>214</v>
      </c>
      <c r="F42" s="52"/>
      <c r="G42" s="206" t="s">
        <v>28</v>
      </c>
      <c r="H42" s="207"/>
      <c r="I42" s="638" t="s">
        <v>49</v>
      </c>
      <c r="J42" s="639"/>
      <c r="K42" s="639"/>
      <c r="L42" s="640"/>
      <c r="Y42"/>
    </row>
    <row r="43" spans="1:27" ht="19" x14ac:dyDescent="0.25">
      <c r="A43" s="9" t="s">
        <v>12</v>
      </c>
      <c r="D43" s="88"/>
      <c r="E43" s="28" t="s">
        <v>18</v>
      </c>
      <c r="F43" s="52">
        <v>1</v>
      </c>
      <c r="G43" s="206"/>
      <c r="H43" s="207"/>
      <c r="I43" s="53" t="s">
        <v>48</v>
      </c>
      <c r="J43" s="47"/>
      <c r="K43" s="628"/>
      <c r="L43" s="629"/>
      <c r="Y43"/>
    </row>
    <row r="44" spans="1:27" ht="17" thickBot="1" x14ac:dyDescent="0.25">
      <c r="A44" s="9"/>
      <c r="B44" s="6" t="s">
        <v>14</v>
      </c>
      <c r="D44" s="29">
        <f>SUM(D41:D43)</f>
        <v>1</v>
      </c>
      <c r="E44" s="28" t="s">
        <v>24</v>
      </c>
      <c r="F44" s="52"/>
      <c r="G44" s="208" t="s">
        <v>46</v>
      </c>
      <c r="H44" s="202">
        <f>SUM(H41:H43)</f>
        <v>0</v>
      </c>
      <c r="I44" s="53" t="s">
        <v>27</v>
      </c>
      <c r="J44" s="47"/>
      <c r="K44" s="630"/>
      <c r="L44" s="631"/>
    </row>
    <row r="45" spans="1:27" ht="17" thickTop="1" x14ac:dyDescent="0.2">
      <c r="A45" s="4"/>
      <c r="D45" s="137">
        <f>+D44/20</f>
        <v>0.05</v>
      </c>
      <c r="E45" s="28" t="s">
        <v>27</v>
      </c>
      <c r="F45" s="52"/>
      <c r="I45" s="54"/>
      <c r="J45" s="89"/>
      <c r="K45" s="630"/>
      <c r="L45" s="631"/>
    </row>
    <row r="46" spans="1:27" ht="17" thickBot="1" x14ac:dyDescent="0.25">
      <c r="A46" s="4"/>
      <c r="E46" s="28"/>
      <c r="F46" s="52"/>
      <c r="L46" s="5"/>
    </row>
    <row r="47" spans="1:27" ht="16" x14ac:dyDescent="0.2">
      <c r="A47" s="4" t="s">
        <v>45</v>
      </c>
      <c r="C47" s="47">
        <v>2</v>
      </c>
      <c r="E47" s="201" t="s">
        <v>46</v>
      </c>
      <c r="F47" s="203">
        <f>SUM(F41:F46)</f>
        <v>1</v>
      </c>
      <c r="J47" s="18"/>
      <c r="K47" s="19"/>
      <c r="L47" s="5"/>
      <c r="N47" s="90" t="s">
        <v>52</v>
      </c>
      <c r="O47" s="90" t="s">
        <v>273</v>
      </c>
      <c r="P47" s="90" t="s">
        <v>182</v>
      </c>
      <c r="Q47" s="291" t="s">
        <v>51</v>
      </c>
      <c r="R47" s="90" t="s">
        <v>46</v>
      </c>
    </row>
    <row r="48" spans="1:27" x14ac:dyDescent="0.2">
      <c r="A48" s="4" t="s">
        <v>34</v>
      </c>
      <c r="C48" s="47">
        <f>+L65</f>
        <v>0</v>
      </c>
      <c r="J48" s="20"/>
      <c r="K48" s="21"/>
      <c r="L48" s="5"/>
    </row>
    <row r="49" spans="1:25" x14ac:dyDescent="0.2">
      <c r="A49" s="4" t="s">
        <v>35</v>
      </c>
      <c r="C49" s="89">
        <f>+A65</f>
        <v>0</v>
      </c>
      <c r="J49" s="20"/>
      <c r="K49" s="21"/>
      <c r="L49" s="5"/>
    </row>
    <row r="50" spans="1:25" x14ac:dyDescent="0.2">
      <c r="A50" s="4"/>
      <c r="C50" s="90">
        <f>SUM(C47:C49)</f>
        <v>2</v>
      </c>
      <c r="J50" s="20"/>
      <c r="K50" s="21"/>
      <c r="L50" s="5"/>
    </row>
    <row r="51" spans="1:25" x14ac:dyDescent="0.2">
      <c r="A51" s="4"/>
      <c r="J51" s="20"/>
      <c r="K51" s="21"/>
      <c r="L51" s="5"/>
    </row>
    <row r="52" spans="1:25" x14ac:dyDescent="0.2">
      <c r="A52" s="4"/>
      <c r="J52" s="20"/>
      <c r="K52" s="21"/>
      <c r="L52" s="5"/>
    </row>
    <row r="53" spans="1:25" x14ac:dyDescent="0.2">
      <c r="A53" s="4"/>
      <c r="G53" s="6"/>
      <c r="J53" s="20"/>
      <c r="K53" s="21"/>
      <c r="L53" s="5"/>
    </row>
    <row r="54" spans="1:25" x14ac:dyDescent="0.2">
      <c r="A54" s="4"/>
      <c r="J54" s="20"/>
      <c r="K54" s="21"/>
      <c r="L54" s="5"/>
    </row>
    <row r="55" spans="1:25" x14ac:dyDescent="0.2">
      <c r="A55" s="4"/>
      <c r="J55" s="20"/>
      <c r="K55" s="21"/>
      <c r="L55" s="5"/>
    </row>
    <row r="56" spans="1:25" x14ac:dyDescent="0.2">
      <c r="A56" s="4"/>
      <c r="F56" s="6" t="s">
        <v>19</v>
      </c>
      <c r="J56" s="20"/>
      <c r="K56" s="21"/>
      <c r="L56" s="5"/>
    </row>
    <row r="57" spans="1:25" ht="16" thickBot="1" x14ac:dyDescent="0.25">
      <c r="A57" s="4"/>
      <c r="J57" s="20"/>
      <c r="K57" s="21"/>
      <c r="L57" s="5"/>
    </row>
    <row r="58" spans="1:25" x14ac:dyDescent="0.2">
      <c r="A58" s="4"/>
      <c r="E58" s="18"/>
      <c r="F58" s="24"/>
      <c r="G58" s="24"/>
      <c r="H58" s="19"/>
      <c r="J58" s="20"/>
      <c r="K58" s="21"/>
      <c r="L58" s="5"/>
      <c r="W58" s="31"/>
      <c r="Y58"/>
    </row>
    <row r="59" spans="1:25" x14ac:dyDescent="0.2">
      <c r="A59" s="4"/>
      <c r="E59" s="20"/>
      <c r="H59" s="21"/>
      <c r="J59" s="20"/>
      <c r="K59" s="21"/>
      <c r="L59" s="5"/>
      <c r="Y59"/>
    </row>
    <row r="60" spans="1:25" x14ac:dyDescent="0.2">
      <c r="A60" s="4"/>
      <c r="E60" s="20"/>
      <c r="H60" s="21"/>
      <c r="J60" s="20"/>
      <c r="K60" s="21"/>
      <c r="L60" s="5"/>
      <c r="Y60"/>
    </row>
    <row r="61" spans="1:25" x14ac:dyDescent="0.2">
      <c r="A61" s="4"/>
      <c r="E61" s="20"/>
      <c r="H61" s="21"/>
      <c r="J61" s="20"/>
      <c r="K61" s="21"/>
      <c r="L61" s="5"/>
      <c r="Y61"/>
    </row>
    <row r="62" spans="1:25" x14ac:dyDescent="0.2">
      <c r="A62" s="4"/>
      <c r="E62" s="20"/>
      <c r="H62" s="21"/>
      <c r="J62" s="20"/>
      <c r="K62" s="21"/>
      <c r="L62" s="5"/>
      <c r="Y62"/>
    </row>
    <row r="63" spans="1:25" x14ac:dyDescent="0.2">
      <c r="A63" s="4"/>
      <c r="E63" s="20"/>
      <c r="H63" s="21"/>
      <c r="J63" s="20"/>
      <c r="K63" s="21"/>
      <c r="L63" s="5"/>
      <c r="P63" s="443">
        <f>SUM(P48:P62)</f>
        <v>0</v>
      </c>
      <c r="Q63" s="443">
        <f>SUM(Q48:Q62)</f>
        <v>0</v>
      </c>
      <c r="R63" s="443">
        <f>SUM(R48:R62)</f>
        <v>0</v>
      </c>
      <c r="Y63"/>
    </row>
    <row r="64" spans="1:25" ht="16" thickBot="1" x14ac:dyDescent="0.25">
      <c r="A64" s="4"/>
      <c r="E64" s="22"/>
      <c r="F64" s="25"/>
      <c r="G64" s="25"/>
      <c r="H64" s="23"/>
      <c r="J64" s="22"/>
      <c r="K64" s="23"/>
      <c r="L64" s="5"/>
      <c r="Y64"/>
    </row>
    <row r="65" spans="1:25" x14ac:dyDescent="0.2">
      <c r="A65" s="275">
        <f>SUM(C65:H65)</f>
        <v>0</v>
      </c>
      <c r="B65" s="8"/>
      <c r="C65" s="214"/>
      <c r="D65" s="8"/>
      <c r="E65" s="8"/>
      <c r="F65" s="8"/>
      <c r="G65" s="8"/>
      <c r="H65" s="8"/>
      <c r="I65" s="8"/>
      <c r="J65" s="8"/>
      <c r="K65" s="8"/>
      <c r="L65" s="276">
        <f>SUM(L47:L64)</f>
        <v>0</v>
      </c>
      <c r="Y65"/>
    </row>
    <row r="66" spans="1:25" x14ac:dyDescent="0.2">
      <c r="Y66"/>
    </row>
    <row r="67" spans="1:25" x14ac:dyDescent="0.2">
      <c r="Y67"/>
    </row>
    <row r="68" spans="1:25" x14ac:dyDescent="0.2">
      <c r="Y68"/>
    </row>
  </sheetData>
  <mergeCells count="58">
    <mergeCell ref="E40:H40"/>
    <mergeCell ref="A40:D40"/>
    <mergeCell ref="D9:F9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A30:H30"/>
    <mergeCell ref="B29:E29"/>
    <mergeCell ref="F18:H18"/>
    <mergeCell ref="V8:Y8"/>
    <mergeCell ref="K17:L17"/>
    <mergeCell ref="K18:L18"/>
    <mergeCell ref="I24:L24"/>
    <mergeCell ref="K28:L28"/>
    <mergeCell ref="K15:L15"/>
    <mergeCell ref="K16:L16"/>
    <mergeCell ref="I19:L19"/>
    <mergeCell ref="K26:L26"/>
    <mergeCell ref="K27:L27"/>
    <mergeCell ref="K20:L20"/>
    <mergeCell ref="K21:L21"/>
    <mergeCell ref="K22:L22"/>
    <mergeCell ref="K33:L33"/>
    <mergeCell ref="K34:L34"/>
    <mergeCell ref="D7:G7"/>
    <mergeCell ref="H7:I7"/>
    <mergeCell ref="A8:H8"/>
    <mergeCell ref="I8:L8"/>
    <mergeCell ref="K14:L14"/>
    <mergeCell ref="K11:L11"/>
    <mergeCell ref="K12:L12"/>
    <mergeCell ref="K13:L13"/>
    <mergeCell ref="J7:L7"/>
    <mergeCell ref="I9:L9"/>
    <mergeCell ref="K10:L10"/>
    <mergeCell ref="I30:L30"/>
    <mergeCell ref="K37:L37"/>
    <mergeCell ref="K45:L45"/>
    <mergeCell ref="I36:L36"/>
    <mergeCell ref="K41:L41"/>
    <mergeCell ref="A18:E18"/>
    <mergeCell ref="K35:L35"/>
    <mergeCell ref="K44:L44"/>
    <mergeCell ref="K43:L43"/>
    <mergeCell ref="I42:L42"/>
    <mergeCell ref="K23:L23"/>
    <mergeCell ref="K29:L29"/>
    <mergeCell ref="K38:L38"/>
    <mergeCell ref="K39:L39"/>
    <mergeCell ref="K40:L40"/>
    <mergeCell ref="K31:L31"/>
    <mergeCell ref="K32:L32"/>
  </mergeCells>
  <conditionalFormatting sqref="K11:L18">
    <cfRule type="notContainsText" dxfId="54" priority="5" operator="notContains" text="0">
      <formula>ISERROR(SEARCH("0",K11))</formula>
    </cfRule>
  </conditionalFormatting>
  <conditionalFormatting sqref="K21:L23">
    <cfRule type="notContainsText" dxfId="53" priority="4" operator="notContains" text="0">
      <formula>ISERROR(SEARCH("0",K21))</formula>
    </cfRule>
  </conditionalFormatting>
  <conditionalFormatting sqref="K26:L28">
    <cfRule type="notContainsText" dxfId="52" priority="3" operator="notContains" text="0">
      <formula>ISERROR(SEARCH("0",K26))</formula>
    </cfRule>
  </conditionalFormatting>
  <conditionalFormatting sqref="K31:L35">
    <cfRule type="notContainsText" dxfId="51" priority="2" operator="notContains" text="0">
      <formula>ISERROR(SEARCH("0",K31))</formula>
    </cfRule>
  </conditionalFormatting>
  <conditionalFormatting sqref="K37:L41">
    <cfRule type="notContainsText" dxfId="50" priority="1" operator="notContains" text="0">
      <formula>ISERROR(SEARCH("0",K37))</formula>
    </cfRule>
  </conditionalFormatting>
  <pageMargins left="0.7" right="0.7" top="0.75" bottom="0.75" header="0.3" footer="0.3"/>
  <pageSetup orientation="portrait" horizontalDpi="0" verticalDpi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BCCDE-35E1-E847-A909-D6876C18DB91}">
  <sheetPr>
    <pageSetUpPr fitToPage="1"/>
  </sheetPr>
  <dimension ref="A1:AD110"/>
  <sheetViews>
    <sheetView showGridLines="0" zoomScale="148" zoomScaleNormal="148" workbookViewId="0">
      <pane xSplit="4" ySplit="9" topLeftCell="E16" activePane="bottomRight" state="frozen"/>
      <selection pane="topRight" activeCell="E1" sqref="E1"/>
      <selection pane="bottomLeft" activeCell="A9" sqref="A9"/>
      <selection pane="bottomRight" activeCell="D30" sqref="D30"/>
    </sheetView>
  </sheetViews>
  <sheetFormatPr baseColWidth="10" defaultRowHeight="15" x14ac:dyDescent="0.2"/>
  <cols>
    <col min="1" max="1" width="19" customWidth="1"/>
    <col min="2" max="2" width="16" customWidth="1"/>
    <col min="3" max="3" width="14.1640625" customWidth="1"/>
    <col min="4" max="4" width="19.1640625" customWidth="1"/>
    <col min="5" max="5" width="1.1640625" customWidth="1"/>
    <col min="6" max="6" width="15.5" customWidth="1"/>
    <col min="7" max="7" width="11" customWidth="1"/>
    <col min="8" max="8" width="1.6640625" customWidth="1"/>
    <col min="9" max="9" width="16.5" customWidth="1"/>
    <col min="10" max="10" width="13.1640625" customWidth="1"/>
    <col min="11" max="11" width="1.1640625" customWidth="1"/>
    <col min="12" max="12" width="17.5" customWidth="1"/>
    <col min="13" max="13" width="13.1640625" customWidth="1"/>
    <col min="14" max="14" width="1.5" customWidth="1"/>
    <col min="15" max="15" width="14" customWidth="1"/>
    <col min="16" max="16" width="13.83203125" customWidth="1"/>
    <col min="17" max="17" width="1.5" customWidth="1"/>
    <col min="18" max="18" width="17.83203125" customWidth="1"/>
    <col min="19" max="19" width="14.83203125" customWidth="1"/>
    <col min="20" max="20" width="1.6640625" customWidth="1"/>
    <col min="21" max="21" width="17.83203125" customWidth="1"/>
    <col min="22" max="22" width="14.83203125" customWidth="1"/>
    <col min="23" max="23" width="1.6640625" customWidth="1"/>
    <col min="27" max="27" width="24.33203125" customWidth="1"/>
    <col min="28" max="28" width="19.33203125" customWidth="1"/>
    <col min="29" max="29" width="21.33203125" customWidth="1"/>
    <col min="30" max="30" width="20" customWidth="1"/>
  </cols>
  <sheetData>
    <row r="1" spans="2:26" ht="30" customHeight="1" x14ac:dyDescent="0.25">
      <c r="F1" s="820"/>
      <c r="G1" s="820"/>
      <c r="I1" s="820" t="s">
        <v>336</v>
      </c>
      <c r="J1" s="820"/>
      <c r="K1" s="820"/>
      <c r="L1" s="820"/>
      <c r="M1" s="820"/>
      <c r="N1" s="820"/>
      <c r="O1" s="820"/>
      <c r="P1" s="820"/>
      <c r="R1" s="820"/>
      <c r="S1" s="820"/>
      <c r="T1" s="820"/>
      <c r="U1" s="820"/>
      <c r="V1" s="820"/>
    </row>
    <row r="2" spans="2:26" ht="24" x14ac:dyDescent="0.3">
      <c r="E2" s="818" t="s">
        <v>853</v>
      </c>
      <c r="F2" s="818"/>
      <c r="G2" s="818"/>
      <c r="H2" s="439"/>
      <c r="I2" s="818" t="s">
        <v>853</v>
      </c>
      <c r="J2" s="818"/>
      <c r="K2" s="539"/>
      <c r="L2" s="821" t="s">
        <v>853</v>
      </c>
      <c r="M2" s="821"/>
      <c r="N2" s="539"/>
      <c r="O2" s="818" t="s">
        <v>853</v>
      </c>
      <c r="P2" s="818"/>
      <c r="Q2" s="528"/>
      <c r="R2" s="818"/>
      <c r="S2" s="818"/>
      <c r="T2" s="439"/>
      <c r="U2" s="821"/>
      <c r="V2" s="821"/>
      <c r="W2" s="439"/>
      <c r="Z2" s="508"/>
    </row>
    <row r="3" spans="2:26" x14ac:dyDescent="0.2">
      <c r="E3" s="486"/>
      <c r="F3" s="462" t="s">
        <v>110</v>
      </c>
      <c r="G3" s="462"/>
      <c r="H3" s="439"/>
      <c r="I3" s="819" t="s">
        <v>854</v>
      </c>
      <c r="J3" s="819"/>
      <c r="K3" s="486"/>
      <c r="L3" s="819" t="s">
        <v>855</v>
      </c>
      <c r="M3" s="819"/>
      <c r="N3" s="439"/>
      <c r="O3" s="819" t="s">
        <v>792</v>
      </c>
      <c r="P3" s="819"/>
      <c r="Q3" s="439"/>
      <c r="R3" s="819"/>
      <c r="S3" s="819"/>
      <c r="T3" s="439"/>
      <c r="U3" s="819"/>
      <c r="V3" s="819"/>
      <c r="W3" s="439"/>
    </row>
    <row r="4" spans="2:26" x14ac:dyDescent="0.2">
      <c r="E4" s="439"/>
      <c r="H4" s="439"/>
      <c r="K4" s="439"/>
      <c r="N4" s="439"/>
      <c r="Q4" s="439"/>
      <c r="T4" s="439"/>
      <c r="W4" s="439"/>
    </row>
    <row r="5" spans="2:26" x14ac:dyDescent="0.2">
      <c r="D5" s="6" t="s">
        <v>54</v>
      </c>
      <c r="E5" s="487"/>
      <c r="F5" s="428">
        <v>45</v>
      </c>
      <c r="G5" s="428"/>
      <c r="H5" s="439"/>
      <c r="I5" s="428">
        <v>290</v>
      </c>
      <c r="J5" s="428"/>
      <c r="K5" s="487"/>
      <c r="L5" s="428">
        <v>135</v>
      </c>
      <c r="N5" s="439"/>
      <c r="O5" s="428">
        <v>300</v>
      </c>
      <c r="Q5" s="439"/>
      <c r="R5" s="428"/>
      <c r="T5" s="439"/>
      <c r="U5" s="428"/>
      <c r="W5" s="439"/>
    </row>
    <row r="6" spans="2:26" x14ac:dyDescent="0.2">
      <c r="D6" s="6" t="s">
        <v>692</v>
      </c>
      <c r="E6" s="487"/>
      <c r="F6" s="428"/>
      <c r="G6" s="428"/>
      <c r="H6" s="439"/>
      <c r="I6" s="428"/>
      <c r="J6" s="428"/>
      <c r="K6" s="487"/>
      <c r="L6" s="428"/>
      <c r="N6" s="439"/>
      <c r="O6" s="428"/>
      <c r="Q6" s="439"/>
      <c r="R6" s="428"/>
      <c r="T6" s="439"/>
      <c r="U6" s="428"/>
      <c r="W6" s="439"/>
    </row>
    <row r="7" spans="2:26" x14ac:dyDescent="0.2">
      <c r="D7" s="6" t="s">
        <v>128</v>
      </c>
      <c r="E7" s="487"/>
      <c r="F7" s="428"/>
      <c r="G7" s="428"/>
      <c r="H7" s="439"/>
      <c r="I7" s="428"/>
      <c r="J7" s="428"/>
      <c r="K7" s="487"/>
      <c r="L7" s="428"/>
      <c r="N7" s="439"/>
      <c r="O7" s="428"/>
      <c r="Q7" s="439"/>
      <c r="R7" s="428"/>
      <c r="T7" s="439"/>
      <c r="U7" s="428"/>
      <c r="W7" s="439"/>
    </row>
    <row r="8" spans="2:26" x14ac:dyDescent="0.2">
      <c r="D8" s="6" t="s">
        <v>51</v>
      </c>
      <c r="E8" s="487"/>
      <c r="F8" s="428"/>
      <c r="G8" s="428"/>
      <c r="H8" s="439"/>
      <c r="I8" s="428">
        <v>99</v>
      </c>
      <c r="J8" s="428"/>
      <c r="K8" s="487"/>
      <c r="L8" s="428"/>
      <c r="N8" s="439"/>
      <c r="O8" s="428"/>
      <c r="Q8" s="439"/>
      <c r="R8" s="428"/>
      <c r="T8" s="439"/>
      <c r="U8" s="428"/>
      <c r="W8" s="439"/>
    </row>
    <row r="9" spans="2:26" x14ac:dyDescent="0.2">
      <c r="D9" s="6" t="s">
        <v>46</v>
      </c>
      <c r="E9" s="487"/>
      <c r="F9" s="507">
        <f>SUM(F5:F8)</f>
        <v>45</v>
      </c>
      <c r="G9" s="428"/>
      <c r="H9" s="439"/>
      <c r="I9" s="507">
        <f>SUM(I5:I8)</f>
        <v>389</v>
      </c>
      <c r="J9" s="428"/>
      <c r="K9" s="487"/>
      <c r="L9" s="507">
        <f>SUM(L5:L8)</f>
        <v>135</v>
      </c>
      <c r="N9" s="439"/>
      <c r="O9" s="507">
        <f>SUM(O5:O8)</f>
        <v>300</v>
      </c>
      <c r="Q9" s="439"/>
      <c r="R9" s="507">
        <f>SUM(R5:R8)</f>
        <v>0</v>
      </c>
      <c r="T9" s="439"/>
      <c r="U9" s="507">
        <f>SUM(U5:U8)</f>
        <v>0</v>
      </c>
      <c r="W9" s="439"/>
    </row>
    <row r="10" spans="2:26" x14ac:dyDescent="0.2">
      <c r="D10" s="6"/>
      <c r="E10" s="487"/>
      <c r="F10" s="428"/>
      <c r="G10" s="428"/>
      <c r="H10" s="439"/>
      <c r="I10" s="428"/>
      <c r="J10" s="428"/>
      <c r="K10" s="487"/>
      <c r="L10" s="428"/>
      <c r="N10" s="439"/>
      <c r="O10" s="428"/>
      <c r="Q10" s="439"/>
      <c r="R10" s="428"/>
      <c r="T10" s="439"/>
      <c r="U10" s="428"/>
      <c r="W10" s="439"/>
    </row>
    <row r="11" spans="2:26" x14ac:dyDescent="0.2">
      <c r="D11" s="6" t="s">
        <v>670</v>
      </c>
      <c r="E11" s="488"/>
      <c r="F11" s="463"/>
      <c r="G11" s="463"/>
      <c r="H11" s="439"/>
      <c r="I11" s="463"/>
      <c r="J11" s="463"/>
      <c r="K11" s="488"/>
      <c r="L11" s="463"/>
      <c r="N11" s="439"/>
      <c r="O11" s="463"/>
      <c r="Q11" s="439"/>
      <c r="R11" s="463"/>
      <c r="T11" s="439"/>
      <c r="U11" s="463"/>
      <c r="W11" s="439"/>
    </row>
    <row r="12" spans="2:26" x14ac:dyDescent="0.2">
      <c r="D12" s="6" t="s">
        <v>699</v>
      </c>
      <c r="E12" s="488"/>
      <c r="F12" s="463"/>
      <c r="G12" s="463"/>
      <c r="H12" s="439"/>
      <c r="I12" s="463"/>
      <c r="J12" s="463"/>
      <c r="K12" s="488"/>
      <c r="L12" s="463"/>
      <c r="N12" s="439"/>
      <c r="O12" s="463"/>
      <c r="Q12" s="439"/>
      <c r="R12" s="463"/>
      <c r="T12" s="439"/>
      <c r="U12" s="463"/>
      <c r="W12" s="439"/>
    </row>
    <row r="13" spans="2:26" x14ac:dyDescent="0.2">
      <c r="D13" s="6" t="s">
        <v>700</v>
      </c>
      <c r="E13" s="488"/>
      <c r="F13" s="463"/>
      <c r="G13" s="463"/>
      <c r="H13" s="439"/>
      <c r="I13" s="463"/>
      <c r="J13" s="463"/>
      <c r="K13" s="488"/>
      <c r="L13" s="463"/>
      <c r="N13" s="439"/>
      <c r="O13" s="463"/>
      <c r="Q13" s="439"/>
      <c r="R13" s="463"/>
      <c r="T13" s="439"/>
      <c r="U13" s="463"/>
      <c r="W13" s="439"/>
    </row>
    <row r="14" spans="2:26" x14ac:dyDescent="0.2">
      <c r="D14" s="6" t="s">
        <v>702</v>
      </c>
      <c r="E14" s="439"/>
      <c r="F14" s="529"/>
      <c r="H14" s="439"/>
      <c r="I14" s="463"/>
      <c r="K14" s="439"/>
      <c r="L14" s="529"/>
      <c r="N14" s="439"/>
      <c r="O14" s="529"/>
      <c r="Q14" s="439"/>
      <c r="R14" s="463"/>
      <c r="T14" s="439"/>
      <c r="U14" s="463"/>
      <c r="W14" s="439"/>
    </row>
    <row r="15" spans="2:26" x14ac:dyDescent="0.2">
      <c r="D15" s="6" t="s">
        <v>121</v>
      </c>
      <c r="E15" s="439"/>
      <c r="F15" s="47"/>
      <c r="H15" s="439"/>
      <c r="I15" s="463"/>
      <c r="K15" s="439"/>
      <c r="L15" s="47"/>
      <c r="N15" s="439"/>
      <c r="O15" s="47"/>
      <c r="Q15" s="439"/>
      <c r="R15" s="463"/>
      <c r="T15" s="439"/>
      <c r="U15" s="463"/>
      <c r="W15" s="439"/>
    </row>
    <row r="16" spans="2:26" x14ac:dyDescent="0.2">
      <c r="B16" s="504"/>
      <c r="E16" s="439"/>
      <c r="H16" s="439"/>
      <c r="K16" s="439"/>
      <c r="N16" s="439"/>
      <c r="Q16" s="439"/>
      <c r="T16" s="439"/>
      <c r="W16" s="439"/>
    </row>
    <row r="17" spans="2:29" x14ac:dyDescent="0.2">
      <c r="B17" s="504">
        <f>+G17+J17+M17+P17+S17+V17</f>
        <v>28000</v>
      </c>
      <c r="D17" s="6" t="s">
        <v>40</v>
      </c>
      <c r="E17" s="439"/>
      <c r="F17" s="428">
        <v>2</v>
      </c>
      <c r="G17" s="485">
        <f>+F17*700</f>
        <v>1400</v>
      </c>
      <c r="H17" s="439"/>
      <c r="I17" s="428">
        <v>15</v>
      </c>
      <c r="J17" s="485">
        <f>+I17*700</f>
        <v>10500</v>
      </c>
      <c r="K17" s="439"/>
      <c r="L17" s="47">
        <v>7</v>
      </c>
      <c r="M17" s="485">
        <f>+L17*700</f>
        <v>4900</v>
      </c>
      <c r="N17" s="439"/>
      <c r="O17" s="428">
        <v>16</v>
      </c>
      <c r="P17" s="485">
        <f>+O17*700</f>
        <v>11200</v>
      </c>
      <c r="Q17" s="439"/>
      <c r="R17" s="428"/>
      <c r="S17" s="26">
        <f>+R17*700</f>
        <v>0</v>
      </c>
      <c r="T17" s="439"/>
      <c r="U17" s="428"/>
      <c r="V17" s="26">
        <f>+U17*700</f>
        <v>0</v>
      </c>
      <c r="W17" s="439"/>
      <c r="AC17" s="133"/>
    </row>
    <row r="18" spans="2:29" x14ac:dyDescent="0.2">
      <c r="B18" s="504">
        <f t="shared" ref="B18:B23" si="0">+G18+J18+M18+P18+S18+V18</f>
        <v>5600</v>
      </c>
      <c r="D18" s="512" t="s">
        <v>207</v>
      </c>
      <c r="E18" s="439"/>
      <c r="F18" s="513">
        <v>1</v>
      </c>
      <c r="G18" s="514">
        <v>1400</v>
      </c>
      <c r="H18" s="439"/>
      <c r="I18" s="513">
        <v>1</v>
      </c>
      <c r="J18" s="514">
        <v>1400</v>
      </c>
      <c r="K18" s="439"/>
      <c r="L18" s="513">
        <v>1</v>
      </c>
      <c r="M18" s="515">
        <v>1400</v>
      </c>
      <c r="N18" s="439"/>
      <c r="O18" s="513">
        <v>1</v>
      </c>
      <c r="P18" s="514">
        <v>1400</v>
      </c>
      <c r="Q18" s="439"/>
      <c r="R18" s="513"/>
      <c r="S18" s="514"/>
      <c r="T18" s="439"/>
      <c r="U18" s="513"/>
      <c r="V18" s="515">
        <f>+U18*1400</f>
        <v>0</v>
      </c>
      <c r="W18" s="439"/>
      <c r="Y18" s="645" t="s">
        <v>336</v>
      </c>
      <c r="Z18" s="646"/>
      <c r="AA18" s="646"/>
      <c r="AB18" s="646"/>
      <c r="AC18" s="647"/>
    </row>
    <row r="19" spans="2:29" x14ac:dyDescent="0.2">
      <c r="B19" s="504">
        <f t="shared" si="0"/>
        <v>0</v>
      </c>
      <c r="D19" s="6" t="s">
        <v>153</v>
      </c>
      <c r="E19" s="439"/>
      <c r="F19" s="428"/>
      <c r="G19" s="485"/>
      <c r="H19" s="439"/>
      <c r="I19" s="428"/>
      <c r="J19" s="485"/>
      <c r="K19" s="439"/>
      <c r="L19" s="428"/>
      <c r="M19" s="485"/>
      <c r="N19" s="439"/>
      <c r="O19" s="428"/>
      <c r="P19" s="485"/>
      <c r="Q19" s="439"/>
      <c r="R19" s="428"/>
      <c r="S19" s="485"/>
      <c r="T19" s="439"/>
      <c r="U19" s="428"/>
      <c r="V19" s="26">
        <f>+U19*700</f>
        <v>0</v>
      </c>
      <c r="W19" s="439"/>
      <c r="Y19" s="2"/>
      <c r="Z19" s="3"/>
      <c r="AA19" s="3"/>
      <c r="AB19" s="3"/>
      <c r="AC19" s="136"/>
    </row>
    <row r="20" spans="2:29" x14ac:dyDescent="0.2">
      <c r="B20" s="504">
        <f t="shared" si="0"/>
        <v>2000</v>
      </c>
      <c r="D20" s="512" t="s">
        <v>689</v>
      </c>
      <c r="E20" s="439"/>
      <c r="F20" s="513"/>
      <c r="G20" s="514"/>
      <c r="H20" s="439"/>
      <c r="I20" s="513"/>
      <c r="J20" s="514"/>
      <c r="K20" s="439"/>
      <c r="L20" s="516">
        <v>1</v>
      </c>
      <c r="M20" s="514">
        <f>+L20*1000</f>
        <v>1000</v>
      </c>
      <c r="N20" s="439"/>
      <c r="O20" s="516">
        <v>1</v>
      </c>
      <c r="P20" s="514">
        <v>1000</v>
      </c>
      <c r="Q20" s="439"/>
      <c r="R20" s="516"/>
      <c r="S20" s="515"/>
      <c r="T20" s="439"/>
      <c r="U20" s="516"/>
      <c r="V20" s="515"/>
      <c r="W20" s="439"/>
      <c r="Y20" s="813" t="s">
        <v>110</v>
      </c>
      <c r="Z20" s="814"/>
      <c r="AA20" s="307" t="s">
        <v>733</v>
      </c>
      <c r="AC20" s="5"/>
    </row>
    <row r="21" spans="2:29" x14ac:dyDescent="0.2">
      <c r="B21" s="504">
        <f t="shared" si="0"/>
        <v>0</v>
      </c>
      <c r="D21" s="6" t="s">
        <v>696</v>
      </c>
      <c r="E21" s="439"/>
      <c r="F21" s="428"/>
      <c r="G21" s="485"/>
      <c r="H21" s="439"/>
      <c r="I21" s="428"/>
      <c r="J21" s="485"/>
      <c r="K21" s="439"/>
      <c r="L21" s="47"/>
      <c r="M21" s="485"/>
      <c r="N21" s="439"/>
      <c r="O21" s="47"/>
      <c r="P21" s="26"/>
      <c r="Q21" s="439"/>
      <c r="R21" s="47"/>
      <c r="S21" s="26"/>
      <c r="T21" s="439"/>
      <c r="U21" s="47"/>
      <c r="V21" s="26"/>
      <c r="W21" s="439"/>
      <c r="Y21" s="4"/>
      <c r="Z21" s="114" t="s">
        <v>721</v>
      </c>
      <c r="AA21" s="114"/>
      <c r="AC21" s="5"/>
    </row>
    <row r="22" spans="2:29" x14ac:dyDescent="0.2">
      <c r="B22" s="504">
        <f t="shared" si="0"/>
        <v>0</v>
      </c>
      <c r="D22" s="6" t="s">
        <v>697</v>
      </c>
      <c r="E22" s="439"/>
      <c r="F22" s="428"/>
      <c r="G22" s="485"/>
      <c r="H22" s="439"/>
      <c r="I22" s="428"/>
      <c r="J22" s="485"/>
      <c r="K22" s="439"/>
      <c r="L22" s="47"/>
      <c r="M22" s="26">
        <f>+L22*300</f>
        <v>0</v>
      </c>
      <c r="N22" s="439"/>
      <c r="O22" s="47"/>
      <c r="P22" s="26"/>
      <c r="Q22" s="439"/>
      <c r="S22" s="26"/>
      <c r="T22" s="439"/>
      <c r="U22" s="47"/>
      <c r="V22" s="26">
        <f>+U22*300</f>
        <v>0</v>
      </c>
      <c r="W22" s="439"/>
      <c r="Y22" s="4"/>
      <c r="Z22" s="114"/>
      <c r="AA22" s="114"/>
      <c r="AC22" s="5"/>
    </row>
    <row r="23" spans="2:29" x14ac:dyDescent="0.2">
      <c r="B23" s="504">
        <f t="shared" si="0"/>
        <v>2800</v>
      </c>
      <c r="D23" s="6" t="s">
        <v>698</v>
      </c>
      <c r="E23" s="439"/>
      <c r="F23" s="26"/>
      <c r="G23" s="26"/>
      <c r="H23" s="439"/>
      <c r="K23" s="439"/>
      <c r="L23" s="47">
        <v>1</v>
      </c>
      <c r="M23" s="26">
        <v>2800</v>
      </c>
      <c r="N23" s="439"/>
      <c r="O23" s="47"/>
      <c r="P23" s="26"/>
      <c r="Q23" s="439"/>
      <c r="T23" s="439"/>
      <c r="W23" s="439"/>
      <c r="Y23" s="813" t="s">
        <v>287</v>
      </c>
      <c r="Z23" s="814"/>
      <c r="AA23" s="6" t="s">
        <v>722</v>
      </c>
      <c r="AC23" s="5"/>
    </row>
    <row r="24" spans="2:29" x14ac:dyDescent="0.2">
      <c r="B24" s="505">
        <f>SUM(B17:B23)</f>
        <v>38400</v>
      </c>
      <c r="D24" s="457"/>
      <c r="E24" s="439"/>
      <c r="F24" s="428"/>
      <c r="G24" s="506">
        <f>SUM(G17:G23)</f>
        <v>2800</v>
      </c>
      <c r="H24" s="439"/>
      <c r="I24" s="428"/>
      <c r="J24" s="506">
        <f>SUM(J17:J23)</f>
        <v>11900</v>
      </c>
      <c r="K24" s="439"/>
      <c r="M24" s="506">
        <f>SUM(M17:M23)</f>
        <v>10100</v>
      </c>
      <c r="N24" s="439"/>
      <c r="O24" s="47"/>
      <c r="P24" s="506">
        <f>SUM(P17:P23)</f>
        <v>13600</v>
      </c>
      <c r="Q24" s="439"/>
      <c r="S24" s="506">
        <f>SUM(S17:S23)</f>
        <v>0</v>
      </c>
      <c r="T24" s="439"/>
      <c r="V24" s="506">
        <f>SUM(V17:V23)</f>
        <v>0</v>
      </c>
      <c r="W24" s="439"/>
      <c r="Y24" s="4"/>
      <c r="Z24">
        <v>16</v>
      </c>
      <c r="AA24" t="s">
        <v>684</v>
      </c>
      <c r="AC24" s="5"/>
    </row>
    <row r="25" spans="2:29" x14ac:dyDescent="0.2">
      <c r="D25" s="6"/>
      <c r="E25" s="439"/>
      <c r="F25" s="428"/>
      <c r="G25" s="485"/>
      <c r="H25" s="439"/>
      <c r="I25" s="428"/>
      <c r="J25" s="485"/>
      <c r="K25" s="439"/>
      <c r="N25" s="439"/>
      <c r="O25" s="47"/>
      <c r="Q25" s="439"/>
      <c r="T25" s="439"/>
      <c r="W25" s="439"/>
      <c r="Y25" s="4"/>
      <c r="Z25">
        <v>10</v>
      </c>
      <c r="AA25" t="s">
        <v>732</v>
      </c>
      <c r="AC25" s="5"/>
    </row>
    <row r="26" spans="2:29" x14ac:dyDescent="0.2">
      <c r="E26" s="439"/>
      <c r="F26" s="428"/>
      <c r="G26" s="485"/>
      <c r="H26" s="439"/>
      <c r="I26" s="428"/>
      <c r="J26" s="485"/>
      <c r="K26" s="487"/>
      <c r="N26" s="439"/>
      <c r="O26" s="47"/>
      <c r="Q26" s="439"/>
      <c r="T26" s="439"/>
      <c r="W26" s="439"/>
      <c r="Y26" s="4"/>
      <c r="Z26">
        <v>350</v>
      </c>
      <c r="AA26" t="s">
        <v>730</v>
      </c>
      <c r="AC26" s="5"/>
    </row>
    <row r="27" spans="2:29" x14ac:dyDescent="0.2">
      <c r="B27" s="504">
        <f t="shared" ref="B27:B29" si="1">+G27+J27+M27+P27+S27+V27</f>
        <v>11000</v>
      </c>
      <c r="D27" s="6" t="s">
        <v>150</v>
      </c>
      <c r="E27" s="439"/>
      <c r="F27" s="428">
        <v>2</v>
      </c>
      <c r="G27" s="485">
        <f>+F27*700</f>
        <v>1400</v>
      </c>
      <c r="H27" s="439"/>
      <c r="I27" s="428">
        <v>5</v>
      </c>
      <c r="J27" s="485">
        <f>+I27*700</f>
        <v>3500</v>
      </c>
      <c r="K27" s="487"/>
      <c r="L27" s="428">
        <v>3</v>
      </c>
      <c r="M27" s="485">
        <f>+L27*700</f>
        <v>2100</v>
      </c>
      <c r="N27" s="439"/>
      <c r="O27" s="428">
        <v>5</v>
      </c>
      <c r="P27" s="485">
        <f>+O27*800</f>
        <v>4000</v>
      </c>
      <c r="Q27" s="439"/>
      <c r="R27" s="428"/>
      <c r="S27" s="485"/>
      <c r="T27" s="439"/>
      <c r="U27" s="428"/>
      <c r="V27" s="485"/>
      <c r="W27" s="439"/>
      <c r="Y27" s="4"/>
      <c r="Z27">
        <v>200</v>
      </c>
      <c r="AA27" t="s">
        <v>731</v>
      </c>
      <c r="AC27" s="5"/>
    </row>
    <row r="28" spans="2:29" x14ac:dyDescent="0.2">
      <c r="B28" s="504">
        <f t="shared" si="1"/>
        <v>0</v>
      </c>
      <c r="D28" s="6" t="s">
        <v>495</v>
      </c>
      <c r="E28" s="487"/>
      <c r="F28" s="428"/>
      <c r="G28" s="485"/>
      <c r="H28" s="439"/>
      <c r="I28" s="428"/>
      <c r="J28" s="485"/>
      <c r="K28" s="487"/>
      <c r="L28" s="428"/>
      <c r="M28" s="485"/>
      <c r="N28" s="439"/>
      <c r="O28" s="428"/>
      <c r="P28" s="485"/>
      <c r="Q28" s="439"/>
      <c r="R28" s="428"/>
      <c r="S28" s="485"/>
      <c r="T28" s="439"/>
      <c r="U28" s="428"/>
      <c r="V28" s="485"/>
      <c r="W28" s="439"/>
      <c r="Y28" s="4"/>
      <c r="AC28" s="5"/>
    </row>
    <row r="29" spans="2:29" x14ac:dyDescent="0.2">
      <c r="B29" s="504">
        <f t="shared" si="1"/>
        <v>6500</v>
      </c>
      <c r="D29" s="6" t="s">
        <v>690</v>
      </c>
      <c r="E29" s="487"/>
      <c r="F29" s="428"/>
      <c r="G29" s="485"/>
      <c r="H29" s="439"/>
      <c r="I29" s="428">
        <v>1</v>
      </c>
      <c r="J29" s="485">
        <v>2000</v>
      </c>
      <c r="K29" s="487"/>
      <c r="L29" s="47">
        <v>1</v>
      </c>
      <c r="M29" s="485">
        <v>1500</v>
      </c>
      <c r="N29" s="439"/>
      <c r="O29" s="47">
        <v>1</v>
      </c>
      <c r="P29" s="485">
        <v>3000</v>
      </c>
      <c r="Q29" s="439"/>
      <c r="R29" s="47"/>
      <c r="S29" s="485"/>
      <c r="T29" s="439"/>
      <c r="U29" s="47"/>
      <c r="V29" s="485"/>
      <c r="W29" s="439"/>
      <c r="Y29" s="9" t="s">
        <v>728</v>
      </c>
      <c r="AA29" s="6" t="s">
        <v>734</v>
      </c>
      <c r="AC29" s="5"/>
    </row>
    <row r="30" spans="2:29" x14ac:dyDescent="0.2">
      <c r="B30" s="505">
        <f>SUM(B27:B29)</f>
        <v>17500</v>
      </c>
      <c r="D30" s="457"/>
      <c r="E30" s="486"/>
      <c r="F30" s="462"/>
      <c r="G30" s="505">
        <f>SUM(G27:G29)</f>
        <v>1400</v>
      </c>
      <c r="H30" s="439"/>
      <c r="I30" s="462"/>
      <c r="J30" s="505">
        <f>SUM(J27:J29)</f>
        <v>5500</v>
      </c>
      <c r="K30" s="486"/>
      <c r="L30" s="61"/>
      <c r="M30" s="505">
        <f>SUM(M27:M29)</f>
        <v>3600</v>
      </c>
      <c r="N30" s="439"/>
      <c r="O30" s="61"/>
      <c r="P30" s="505">
        <f>SUM(P27:P29)</f>
        <v>7000</v>
      </c>
      <c r="Q30" s="439"/>
      <c r="R30" s="61"/>
      <c r="S30" s="505">
        <f>SUM(S27:S29)</f>
        <v>0</v>
      </c>
      <c r="T30" s="439"/>
      <c r="U30" s="61"/>
      <c r="V30" s="505">
        <f>SUM(V27:V29)</f>
        <v>0</v>
      </c>
      <c r="W30" s="439"/>
      <c r="Y30" s="4"/>
      <c r="Z30">
        <v>220</v>
      </c>
      <c r="AA30" t="s">
        <v>729</v>
      </c>
      <c r="AC30" s="5"/>
    </row>
    <row r="31" spans="2:29" x14ac:dyDescent="0.2">
      <c r="B31" s="504"/>
      <c r="D31" s="6"/>
      <c r="E31" s="487"/>
      <c r="F31" s="428"/>
      <c r="G31" s="485"/>
      <c r="H31" s="439"/>
      <c r="I31" s="428"/>
      <c r="J31" s="485"/>
      <c r="K31" s="487"/>
      <c r="L31" s="47"/>
      <c r="M31" s="485"/>
      <c r="N31" s="439"/>
      <c r="O31" s="47"/>
      <c r="P31" s="485"/>
      <c r="Q31" s="439"/>
      <c r="R31" s="47"/>
      <c r="S31" s="485"/>
      <c r="T31" s="439"/>
      <c r="U31" s="47"/>
      <c r="V31" s="485"/>
      <c r="W31" s="439"/>
      <c r="Y31" s="4"/>
      <c r="AC31" s="5"/>
    </row>
    <row r="32" spans="2:29" x14ac:dyDescent="0.2">
      <c r="B32" s="504">
        <f>SUM(F32:V32)</f>
        <v>0</v>
      </c>
      <c r="D32" s="6" t="s">
        <v>709</v>
      </c>
      <c r="E32" s="487"/>
      <c r="F32" s="485"/>
      <c r="G32" s="485"/>
      <c r="H32" s="540"/>
      <c r="I32" s="485"/>
      <c r="J32" s="485"/>
      <c r="K32" s="541"/>
      <c r="L32" s="542"/>
      <c r="M32" s="485"/>
      <c r="N32" s="540"/>
      <c r="O32" s="542"/>
      <c r="P32" s="485"/>
      <c r="Q32" s="540"/>
      <c r="R32" s="542"/>
      <c r="S32" s="485"/>
      <c r="T32" s="540"/>
      <c r="U32" s="542"/>
      <c r="V32" s="485"/>
      <c r="W32" s="439"/>
      <c r="Y32" s="7"/>
      <c r="Z32" s="8"/>
      <c r="AA32" s="8"/>
      <c r="AB32" s="8"/>
      <c r="AC32" s="1"/>
    </row>
    <row r="33" spans="1:29" x14ac:dyDescent="0.2">
      <c r="B33" s="504">
        <f>SUM(F33:V33)</f>
        <v>100000</v>
      </c>
      <c r="D33" s="6" t="s">
        <v>102</v>
      </c>
      <c r="E33" s="487"/>
      <c r="F33" s="485"/>
      <c r="G33" s="485">
        <v>5000</v>
      </c>
      <c r="H33" s="540"/>
      <c r="I33" s="485">
        <v>95000</v>
      </c>
      <c r="J33" s="485"/>
      <c r="K33" s="541"/>
      <c r="L33" s="542"/>
      <c r="M33" s="485"/>
      <c r="N33" s="540"/>
      <c r="O33" s="542"/>
      <c r="P33" s="485"/>
      <c r="Q33" s="540"/>
      <c r="R33" s="542"/>
      <c r="S33" s="485"/>
      <c r="T33" s="540"/>
      <c r="U33" s="542"/>
      <c r="V33" s="485"/>
      <c r="W33" s="439"/>
    </row>
    <row r="34" spans="1:29" x14ac:dyDescent="0.2">
      <c r="B34" s="504"/>
      <c r="D34" s="6"/>
      <c r="E34" s="487"/>
      <c r="F34" s="428"/>
      <c r="G34" s="485"/>
      <c r="H34" s="439"/>
      <c r="I34" s="428"/>
      <c r="J34" s="485"/>
      <c r="K34" s="487"/>
      <c r="L34" s="47"/>
      <c r="M34" s="485"/>
      <c r="N34" s="439"/>
      <c r="O34" s="47"/>
      <c r="P34" s="485"/>
      <c r="Q34" s="439"/>
      <c r="R34" s="47"/>
      <c r="S34" s="485"/>
      <c r="T34" s="439"/>
      <c r="U34" s="47"/>
      <c r="V34" s="485"/>
      <c r="W34" s="439"/>
      <c r="Y34" s="645" t="s">
        <v>133</v>
      </c>
      <c r="Z34" s="646"/>
      <c r="AA34" s="646"/>
      <c r="AB34" s="646"/>
      <c r="AC34" s="647"/>
    </row>
    <row r="35" spans="1:29" x14ac:dyDescent="0.2">
      <c r="B35" s="504"/>
      <c r="D35" s="6"/>
      <c r="E35" s="487"/>
      <c r="F35" s="428"/>
      <c r="G35" s="485"/>
      <c r="H35" s="439"/>
      <c r="I35" s="428"/>
      <c r="J35" s="485"/>
      <c r="K35" s="487"/>
      <c r="L35" s="47"/>
      <c r="M35" s="485"/>
      <c r="N35" s="439"/>
      <c r="O35" s="47"/>
      <c r="P35" s="485"/>
      <c r="Q35" s="439"/>
      <c r="R35" s="47"/>
      <c r="S35" s="485"/>
      <c r="T35" s="439"/>
      <c r="U35" s="47"/>
      <c r="V35" s="485"/>
      <c r="W35" s="439"/>
      <c r="Y35" s="9" t="s">
        <v>726</v>
      </c>
      <c r="AB35" s="114"/>
      <c r="AC35" s="5"/>
    </row>
    <row r="36" spans="1:29" x14ac:dyDescent="0.2">
      <c r="B36" s="504"/>
      <c r="D36" s="6"/>
      <c r="E36" s="487"/>
      <c r="F36" s="428"/>
      <c r="G36" s="485"/>
      <c r="H36" s="439"/>
      <c r="I36" s="428"/>
      <c r="J36" s="485"/>
      <c r="K36" s="487"/>
      <c r="L36" s="47"/>
      <c r="M36" s="485"/>
      <c r="N36" s="439"/>
      <c r="O36" s="47"/>
      <c r="P36" s="485"/>
      <c r="Q36" s="439"/>
      <c r="R36" s="47"/>
      <c r="S36" s="485"/>
      <c r="T36" s="439"/>
      <c r="U36" s="47"/>
      <c r="V36" s="485"/>
      <c r="W36" s="439"/>
      <c r="Y36" s="4"/>
      <c r="Z36" s="114">
        <v>40</v>
      </c>
      <c r="AA36" t="s">
        <v>723</v>
      </c>
      <c r="AB36" s="114"/>
      <c r="AC36" s="5"/>
    </row>
    <row r="37" spans="1:29" x14ac:dyDescent="0.2">
      <c r="A37" s="61" t="s">
        <v>709</v>
      </c>
      <c r="B37" s="525" t="s">
        <v>102</v>
      </c>
      <c r="C37" s="525" t="s">
        <v>46</v>
      </c>
      <c r="D37" s="6"/>
      <c r="E37" s="487"/>
      <c r="F37" s="428"/>
      <c r="G37" s="485"/>
      <c r="H37" s="439"/>
      <c r="I37" s="428"/>
      <c r="J37" s="485"/>
      <c r="K37" s="487"/>
      <c r="L37" s="47"/>
      <c r="M37" s="485"/>
      <c r="N37" s="439"/>
      <c r="O37" s="47"/>
      <c r="P37" s="485"/>
      <c r="Q37" s="439"/>
      <c r="R37" s="47"/>
      <c r="S37" s="485"/>
      <c r="T37" s="439"/>
      <c r="U37" s="47"/>
      <c r="V37" s="485"/>
      <c r="W37" s="439"/>
      <c r="Y37" s="4"/>
      <c r="Z37">
        <v>71</v>
      </c>
      <c r="AA37" t="s">
        <v>735</v>
      </c>
      <c r="AB37" s="114"/>
      <c r="AC37" s="5"/>
    </row>
    <row r="38" spans="1:29" x14ac:dyDescent="0.2">
      <c r="A38" s="26"/>
      <c r="B38" s="524"/>
      <c r="C38" s="504">
        <f>+G38+J38+M38+P38+S38+V38</f>
        <v>55900</v>
      </c>
      <c r="D38" s="6" t="s">
        <v>29</v>
      </c>
      <c r="E38" s="487"/>
      <c r="F38" s="497" t="s">
        <v>53</v>
      </c>
      <c r="G38" s="498">
        <f>+G24+G30</f>
        <v>4200</v>
      </c>
      <c r="H38" s="439"/>
      <c r="I38" s="497" t="s">
        <v>53</v>
      </c>
      <c r="J38" s="498">
        <f>+J24+J30</f>
        <v>17400</v>
      </c>
      <c r="K38" s="487"/>
      <c r="L38" s="497" t="s">
        <v>53</v>
      </c>
      <c r="M38" s="498">
        <f>+M24+M30</f>
        <v>13700</v>
      </c>
      <c r="N38" s="439"/>
      <c r="O38" s="497" t="s">
        <v>53</v>
      </c>
      <c r="P38" s="498">
        <f>+P24+P30</f>
        <v>20600</v>
      </c>
      <c r="Q38" s="439"/>
      <c r="R38" s="497" t="s">
        <v>53</v>
      </c>
      <c r="S38" s="498">
        <f>+S24+S30</f>
        <v>0</v>
      </c>
      <c r="T38" s="439"/>
      <c r="U38" s="497" t="s">
        <v>53</v>
      </c>
      <c r="V38" s="498">
        <f>+V24+V30</f>
        <v>0</v>
      </c>
      <c r="W38" s="439"/>
      <c r="Y38" s="4"/>
      <c r="Z38">
        <v>141</v>
      </c>
      <c r="AA38" t="s">
        <v>736</v>
      </c>
      <c r="AB38" s="114"/>
      <c r="AC38" s="5"/>
    </row>
    <row r="39" spans="1:29" x14ac:dyDescent="0.2">
      <c r="A39" s="26"/>
      <c r="B39" s="524"/>
      <c r="C39" s="504">
        <v>40000</v>
      </c>
      <c r="D39" s="6" t="s">
        <v>15</v>
      </c>
      <c r="E39" s="487"/>
      <c r="F39" s="509">
        <v>70</v>
      </c>
      <c r="G39" s="498">
        <f>+F9*F39</f>
        <v>3150</v>
      </c>
      <c r="H39" s="439"/>
      <c r="I39" s="497">
        <v>70</v>
      </c>
      <c r="J39" s="498">
        <f>+I9*I39</f>
        <v>27230</v>
      </c>
      <c r="K39" s="487"/>
      <c r="L39" s="497">
        <v>70</v>
      </c>
      <c r="M39" s="498">
        <f>+L9*L39</f>
        <v>9450</v>
      </c>
      <c r="N39" s="439"/>
      <c r="O39" s="497">
        <v>70</v>
      </c>
      <c r="P39" s="498">
        <f>+O5*O39</f>
        <v>21000</v>
      </c>
      <c r="Q39" s="439"/>
      <c r="R39" s="497">
        <v>70</v>
      </c>
      <c r="S39" s="498">
        <f>+R5*R39</f>
        <v>0</v>
      </c>
      <c r="T39" s="439"/>
      <c r="U39" s="497">
        <v>70</v>
      </c>
      <c r="V39" s="498">
        <f>+U5*U39</f>
        <v>0</v>
      </c>
      <c r="W39" s="439"/>
      <c r="Y39" s="4"/>
      <c r="AB39" s="114"/>
      <c r="AC39" s="5"/>
    </row>
    <row r="40" spans="1:29" x14ac:dyDescent="0.2">
      <c r="A40" s="26"/>
      <c r="B40" s="524"/>
      <c r="C40" s="504">
        <f t="shared" ref="C40" si="2">+G40+J40+M40+P40+S40+V40</f>
        <v>19250</v>
      </c>
      <c r="D40" s="6" t="s">
        <v>126</v>
      </c>
      <c r="E40" s="487"/>
      <c r="F40" s="497">
        <f>SUM(F45:F47)</f>
        <v>6</v>
      </c>
      <c r="G40" s="498">
        <f>+F40*250</f>
        <v>1500</v>
      </c>
      <c r="H40" s="439"/>
      <c r="I40" s="497">
        <f>SUM(I45:I47)</f>
        <v>29</v>
      </c>
      <c r="J40" s="498">
        <f>+I40*250</f>
        <v>7250</v>
      </c>
      <c r="K40" s="487"/>
      <c r="L40" s="497">
        <f>SUM(L45:L47)</f>
        <v>17</v>
      </c>
      <c r="M40" s="498">
        <f>+L40*250</f>
        <v>4250</v>
      </c>
      <c r="N40" s="439"/>
      <c r="O40" s="497">
        <f>SUM(O45:O47)</f>
        <v>25</v>
      </c>
      <c r="P40" s="498">
        <f>+O40*250</f>
        <v>6250</v>
      </c>
      <c r="Q40" s="439"/>
      <c r="R40" s="497"/>
      <c r="S40" s="498">
        <f>+R40*250</f>
        <v>0</v>
      </c>
      <c r="T40" s="439"/>
      <c r="U40" s="497"/>
      <c r="V40" s="498">
        <f>+U40*250</f>
        <v>0</v>
      </c>
      <c r="W40" s="439"/>
      <c r="Y40" s="9" t="s">
        <v>727</v>
      </c>
      <c r="AC40" s="5"/>
    </row>
    <row r="41" spans="1:29" x14ac:dyDescent="0.2">
      <c r="A41" s="510">
        <f>SUM(A38:A40)</f>
        <v>0</v>
      </c>
      <c r="B41" s="526">
        <f>SUM(B38:B40)</f>
        <v>0</v>
      </c>
      <c r="C41" s="510">
        <f>SUM(C38:C40)</f>
        <v>115150</v>
      </c>
      <c r="E41" s="487"/>
      <c r="F41" s="497"/>
      <c r="G41" s="498"/>
      <c r="H41" s="439"/>
      <c r="I41" s="497"/>
      <c r="J41" s="498"/>
      <c r="K41" s="487"/>
      <c r="L41" s="497"/>
      <c r="M41" s="498"/>
      <c r="N41" s="439"/>
      <c r="O41" s="497"/>
      <c r="P41" s="498"/>
      <c r="Q41" s="439"/>
      <c r="R41" s="497"/>
      <c r="S41" s="498"/>
      <c r="T41" s="439"/>
      <c r="U41" s="497"/>
      <c r="V41" s="498"/>
      <c r="W41" s="439"/>
      <c r="Y41" s="4"/>
      <c r="Z41">
        <v>2</v>
      </c>
      <c r="AA41" t="s">
        <v>724</v>
      </c>
      <c r="AC41" s="5"/>
    </row>
    <row r="42" spans="1:29" x14ac:dyDescent="0.2">
      <c r="Y42" s="4"/>
      <c r="Z42">
        <v>4</v>
      </c>
      <c r="AA42" t="s">
        <v>725</v>
      </c>
      <c r="AC42" s="5"/>
    </row>
    <row r="43" spans="1:29" x14ac:dyDescent="0.2">
      <c r="Y43" s="4"/>
      <c r="AC43" s="5"/>
    </row>
    <row r="44" spans="1:29" x14ac:dyDescent="0.2">
      <c r="A44" s="90" t="s">
        <v>719</v>
      </c>
      <c r="B44" s="90" t="s">
        <v>718</v>
      </c>
      <c r="C44" s="530" t="s">
        <v>720</v>
      </c>
      <c r="E44" s="487"/>
      <c r="F44" s="497"/>
      <c r="G44" s="498"/>
      <c r="H44" s="439"/>
      <c r="I44" s="497"/>
      <c r="J44" s="498"/>
      <c r="K44" s="487"/>
      <c r="L44" s="497"/>
      <c r="M44" s="498"/>
      <c r="N44" s="439"/>
      <c r="O44" s="497"/>
      <c r="P44" s="498"/>
      <c r="Q44" s="439"/>
      <c r="R44" s="497"/>
      <c r="S44" s="498"/>
      <c r="T44" s="439"/>
      <c r="U44" s="497"/>
      <c r="V44" s="498"/>
      <c r="W44" s="439"/>
      <c r="Y44" s="7"/>
      <c r="Z44" s="8"/>
      <c r="AA44" s="8"/>
      <c r="AB44" s="8"/>
      <c r="AC44" s="1"/>
    </row>
    <row r="45" spans="1:29" x14ac:dyDescent="0.2">
      <c r="A45" s="47">
        <f>+C45-B45</f>
        <v>2</v>
      </c>
      <c r="B45" s="47">
        <v>23</v>
      </c>
      <c r="C45" s="47">
        <f>+F45+I45+L45+O45+R45</f>
        <v>25</v>
      </c>
      <c r="D45" s="6" t="s">
        <v>691</v>
      </c>
      <c r="E45" s="487"/>
      <c r="F45" s="497">
        <v>2</v>
      </c>
      <c r="G45" s="498"/>
      <c r="H45" s="439"/>
      <c r="I45" s="497">
        <v>10</v>
      </c>
      <c r="J45" s="498"/>
      <c r="K45" s="487"/>
      <c r="L45" s="497">
        <v>5</v>
      </c>
      <c r="M45" s="498"/>
      <c r="N45" s="439"/>
      <c r="O45" s="497">
        <v>8</v>
      </c>
      <c r="P45" s="498"/>
      <c r="Q45" s="439"/>
      <c r="R45" s="497"/>
      <c r="S45" s="498"/>
      <c r="T45" s="439"/>
      <c r="U45" s="497"/>
      <c r="V45" s="498"/>
      <c r="W45" s="439"/>
    </row>
    <row r="46" spans="1:29" x14ac:dyDescent="0.2">
      <c r="A46" s="47">
        <f t="shared" ref="A46" si="3">+C46-B46</f>
        <v>4</v>
      </c>
      <c r="B46" s="47">
        <v>14</v>
      </c>
      <c r="C46" s="47">
        <f>+F46+I46+L46+O46+R46</f>
        <v>18</v>
      </c>
      <c r="D46" s="6" t="s">
        <v>226</v>
      </c>
      <c r="E46" s="487"/>
      <c r="F46" s="497">
        <v>2</v>
      </c>
      <c r="G46" s="498"/>
      <c r="H46" s="439"/>
      <c r="I46" s="497">
        <v>7</v>
      </c>
      <c r="J46" s="498"/>
      <c r="K46" s="487"/>
      <c r="L46" s="497">
        <v>4</v>
      </c>
      <c r="M46" s="498"/>
      <c r="N46" s="439"/>
      <c r="O46" s="497">
        <v>5</v>
      </c>
      <c r="P46" s="498"/>
      <c r="Q46" s="439"/>
      <c r="R46" s="497"/>
      <c r="S46" s="498"/>
      <c r="T46" s="439"/>
      <c r="U46" s="497"/>
      <c r="V46" s="498"/>
      <c r="W46" s="439"/>
    </row>
    <row r="47" spans="1:29" x14ac:dyDescent="0.2">
      <c r="A47" s="47">
        <v>20</v>
      </c>
      <c r="B47" s="47">
        <v>32</v>
      </c>
      <c r="C47" s="47">
        <f>+F47+I47+L47+O47+R47</f>
        <v>34</v>
      </c>
      <c r="D47" s="6" t="s">
        <v>227</v>
      </c>
      <c r="E47" s="487"/>
      <c r="F47" s="497">
        <v>2</v>
      </c>
      <c r="G47" s="498"/>
      <c r="H47" s="439"/>
      <c r="I47" s="497">
        <v>12</v>
      </c>
      <c r="J47" s="498"/>
      <c r="K47" s="487"/>
      <c r="L47" s="497">
        <v>8</v>
      </c>
      <c r="M47" s="498"/>
      <c r="N47" s="439"/>
      <c r="O47" s="497">
        <v>12</v>
      </c>
      <c r="P47" s="498"/>
      <c r="Q47" s="439"/>
      <c r="R47" s="497"/>
      <c r="S47" s="498"/>
      <c r="T47" s="439"/>
      <c r="U47" s="497"/>
      <c r="V47" s="498"/>
      <c r="W47" s="439"/>
    </row>
    <row r="48" spans="1:29" x14ac:dyDescent="0.2">
      <c r="D48" s="6"/>
      <c r="E48" s="487"/>
      <c r="F48" s="497"/>
      <c r="G48" s="498"/>
      <c r="H48" s="439"/>
      <c r="I48" s="497"/>
      <c r="J48" s="498"/>
      <c r="K48" s="487"/>
      <c r="L48" s="497"/>
      <c r="M48" s="498"/>
      <c r="N48" s="439"/>
      <c r="O48" s="497"/>
      <c r="P48" s="498"/>
      <c r="Q48" s="439"/>
      <c r="R48" s="497"/>
      <c r="S48" s="498"/>
      <c r="T48" s="439"/>
      <c r="U48" s="497"/>
      <c r="V48" s="498"/>
      <c r="W48" s="439"/>
    </row>
    <row r="49" spans="1:30" ht="21" x14ac:dyDescent="0.25">
      <c r="D49" s="366"/>
      <c r="E49" s="439"/>
      <c r="H49" s="439"/>
      <c r="K49" s="439"/>
      <c r="N49" s="439"/>
      <c r="Q49" s="439"/>
      <c r="T49" s="439"/>
      <c r="W49" s="439"/>
    </row>
    <row r="50" spans="1:30" ht="20" customHeight="1" x14ac:dyDescent="0.2">
      <c r="A50" t="s">
        <v>646</v>
      </c>
      <c r="B50" s="190">
        <f>+I33+O33</f>
        <v>95000</v>
      </c>
      <c r="E50" s="494"/>
      <c r="F50" s="464"/>
      <c r="G50" s="464"/>
      <c r="H50" s="439"/>
      <c r="K50" s="439"/>
      <c r="L50" s="465"/>
      <c r="N50" s="439"/>
      <c r="O50" s="465"/>
      <c r="Q50" s="439"/>
      <c r="R50" s="465"/>
      <c r="T50" s="439"/>
      <c r="U50" s="465"/>
      <c r="W50" s="439"/>
    </row>
    <row r="51" spans="1:30" ht="16" customHeight="1" x14ac:dyDescent="0.2">
      <c r="A51" t="s">
        <v>516</v>
      </c>
      <c r="B51" s="543">
        <v>10000</v>
      </c>
      <c r="D51" s="462" t="s">
        <v>704</v>
      </c>
      <c r="E51" s="495"/>
      <c r="F51" s="815"/>
      <c r="G51" s="815"/>
      <c r="H51" s="519"/>
      <c r="I51" s="815"/>
      <c r="J51" s="815"/>
      <c r="K51" s="519"/>
      <c r="L51" s="815"/>
      <c r="M51" s="815"/>
      <c r="N51" s="520"/>
      <c r="O51" s="815"/>
      <c r="P51" s="815"/>
      <c r="Q51" s="519"/>
      <c r="R51" s="815"/>
      <c r="S51" s="815"/>
      <c r="T51" s="439"/>
      <c r="U51" s="815"/>
      <c r="V51" s="815"/>
      <c r="W51" s="439"/>
    </row>
    <row r="52" spans="1:30" ht="16" customHeight="1" x14ac:dyDescent="0.2">
      <c r="A52" t="s">
        <v>345</v>
      </c>
      <c r="B52" s="543">
        <v>27520</v>
      </c>
      <c r="D52" s="462" t="s">
        <v>705</v>
      </c>
      <c r="E52" s="496"/>
      <c r="F52" s="712"/>
      <c r="G52" s="712"/>
      <c r="H52" s="519"/>
      <c r="I52" s="712"/>
      <c r="J52" s="712"/>
      <c r="K52" s="519"/>
      <c r="L52" s="712"/>
      <c r="M52" s="712"/>
      <c r="N52" s="519"/>
      <c r="O52" s="712"/>
      <c r="P52" s="712"/>
      <c r="Q52" s="519"/>
      <c r="R52" s="712"/>
      <c r="S52" s="712"/>
      <c r="T52" s="439"/>
      <c r="U52" s="712"/>
      <c r="V52" s="712"/>
      <c r="W52" s="439"/>
    </row>
    <row r="53" spans="1:30" ht="16" customHeight="1" x14ac:dyDescent="0.2">
      <c r="A53" t="s">
        <v>740</v>
      </c>
      <c r="B53" s="543">
        <v>50000</v>
      </c>
      <c r="D53" s="462" t="s">
        <v>706</v>
      </c>
      <c r="E53" s="439"/>
      <c r="F53" s="815"/>
      <c r="G53" s="815"/>
      <c r="H53" s="519"/>
      <c r="I53" s="815"/>
      <c r="J53" s="815"/>
      <c r="K53" s="519"/>
      <c r="L53" s="815"/>
      <c r="M53" s="815"/>
      <c r="N53" s="520"/>
      <c r="O53" s="815"/>
      <c r="P53" s="815"/>
      <c r="Q53" s="519"/>
      <c r="R53" s="815"/>
      <c r="S53" s="815"/>
      <c r="T53" s="439"/>
      <c r="U53" s="815"/>
      <c r="V53" s="815"/>
      <c r="W53" s="439"/>
    </row>
    <row r="54" spans="1:30" ht="16" customHeight="1" x14ac:dyDescent="0.2">
      <c r="A54" s="508">
        <v>46013</v>
      </c>
      <c r="B54" s="543">
        <v>36100</v>
      </c>
      <c r="D54" s="462"/>
      <c r="E54" s="439"/>
      <c r="F54" s="815"/>
      <c r="G54" s="815"/>
      <c r="H54" s="519"/>
      <c r="I54" s="815"/>
      <c r="J54" s="815"/>
      <c r="K54" s="519"/>
      <c r="L54" s="815"/>
      <c r="M54" s="815"/>
      <c r="N54" s="519"/>
      <c r="O54" s="815"/>
      <c r="P54" s="815"/>
      <c r="Q54" s="519"/>
      <c r="R54" s="815"/>
      <c r="S54" s="815"/>
      <c r="T54" s="439"/>
      <c r="U54" s="815"/>
      <c r="V54" s="815"/>
      <c r="W54" s="439"/>
    </row>
    <row r="55" spans="1:30" ht="16" customHeight="1" x14ac:dyDescent="0.2">
      <c r="A55" s="6" t="s">
        <v>46</v>
      </c>
      <c r="B55" s="511">
        <f>SUM(B50:B54)</f>
        <v>218620</v>
      </c>
      <c r="D55" s="462"/>
      <c r="E55" s="439"/>
      <c r="F55" s="815"/>
      <c r="G55" s="815"/>
      <c r="H55" s="519"/>
      <c r="I55" s="815"/>
      <c r="J55" s="815"/>
      <c r="K55" s="519"/>
      <c r="L55" s="815"/>
      <c r="M55" s="815"/>
      <c r="N55" s="520"/>
      <c r="O55" s="815"/>
      <c r="P55" s="815"/>
      <c r="Q55" s="519"/>
      <c r="R55" s="815"/>
      <c r="S55" s="815"/>
      <c r="T55" s="439"/>
      <c r="U55" s="815"/>
      <c r="V55" s="815"/>
      <c r="W55" s="439"/>
    </row>
    <row r="56" spans="1:30" ht="16" customHeight="1" x14ac:dyDescent="0.2">
      <c r="B56" s="133"/>
      <c r="D56" s="462"/>
      <c r="E56" s="439"/>
      <c r="F56" s="50"/>
      <c r="G56" s="521"/>
      <c r="H56" s="519"/>
      <c r="I56" s="50"/>
      <c r="J56" s="521"/>
      <c r="K56" s="519"/>
      <c r="L56" s="6"/>
      <c r="M56" s="465"/>
      <c r="N56" s="520"/>
      <c r="O56" s="6"/>
      <c r="P56" s="6"/>
      <c r="Q56" s="519"/>
      <c r="R56" s="6"/>
      <c r="S56" s="6"/>
      <c r="T56" s="439"/>
      <c r="U56" s="6"/>
      <c r="V56" s="6"/>
      <c r="W56" s="439"/>
    </row>
    <row r="57" spans="1:30" ht="16" customHeight="1" x14ac:dyDescent="0.2">
      <c r="A57" t="s">
        <v>711</v>
      </c>
      <c r="B57" s="527">
        <f>+B55-C41</f>
        <v>103470</v>
      </c>
      <c r="D57" s="462"/>
      <c r="E57" s="439"/>
      <c r="F57" s="712"/>
      <c r="G57" s="712"/>
      <c r="H57" s="519"/>
      <c r="I57" s="712" t="s">
        <v>272</v>
      </c>
      <c r="J57" s="712"/>
      <c r="K57" s="519"/>
      <c r="L57" s="712" t="s">
        <v>272</v>
      </c>
      <c r="M57" s="712"/>
      <c r="N57" s="520"/>
      <c r="O57" s="712"/>
      <c r="P57" s="712"/>
      <c r="Q57" s="519"/>
      <c r="R57" s="712" t="s">
        <v>272</v>
      </c>
      <c r="S57" s="712"/>
      <c r="T57" s="439"/>
      <c r="U57" s="712" t="s">
        <v>272</v>
      </c>
      <c r="V57" s="712"/>
      <c r="W57" s="439"/>
    </row>
    <row r="58" spans="1:30" ht="16" customHeight="1" x14ac:dyDescent="0.2">
      <c r="E58" s="439"/>
      <c r="H58" s="439"/>
      <c r="I58" s="57"/>
      <c r="K58" s="439"/>
      <c r="N58" s="439"/>
      <c r="O58" s="501"/>
      <c r="Q58" s="439"/>
      <c r="R58" s="501"/>
      <c r="T58" s="439"/>
      <c r="U58" s="501"/>
      <c r="W58" s="439"/>
    </row>
    <row r="59" spans="1:30" ht="21" x14ac:dyDescent="0.25">
      <c r="E59" s="439"/>
      <c r="H59" s="439"/>
      <c r="K59" s="439"/>
      <c r="L59" s="500"/>
      <c r="N59" s="439"/>
      <c r="O59" s="500"/>
      <c r="Q59" s="439"/>
      <c r="R59" s="500"/>
      <c r="T59" s="439"/>
      <c r="U59" s="500"/>
      <c r="W59" s="439"/>
      <c r="AA59" s="621" t="s">
        <v>44</v>
      </c>
      <c r="AB59" s="621" t="s">
        <v>855</v>
      </c>
      <c r="AC59" s="621" t="s">
        <v>803</v>
      </c>
      <c r="AD59" s="621" t="s">
        <v>792</v>
      </c>
    </row>
    <row r="60" spans="1:30" x14ac:dyDescent="0.2">
      <c r="C60" s="503"/>
      <c r="D60" s="6" t="s">
        <v>695</v>
      </c>
      <c r="E60" s="439"/>
      <c r="H60" s="439"/>
      <c r="K60" s="439"/>
      <c r="N60" s="439"/>
      <c r="Q60" s="439"/>
      <c r="T60" s="439"/>
      <c r="W60" s="439"/>
      <c r="AA60" s="611"/>
      <c r="AB60" s="611"/>
      <c r="AC60" s="136"/>
      <c r="AD60" s="136"/>
    </row>
    <row r="61" spans="1:30" ht="19" x14ac:dyDescent="0.25">
      <c r="E61" s="439"/>
      <c r="H61" s="439"/>
      <c r="K61" s="439"/>
      <c r="N61" s="439"/>
      <c r="Q61" s="439"/>
      <c r="T61" s="439"/>
      <c r="W61" s="439"/>
      <c r="AA61" s="619" t="s">
        <v>169</v>
      </c>
      <c r="AB61" s="615">
        <v>1</v>
      </c>
      <c r="AC61" s="616">
        <v>2</v>
      </c>
      <c r="AD61" s="616">
        <v>2</v>
      </c>
    </row>
    <row r="62" spans="1:30" ht="19" x14ac:dyDescent="0.25">
      <c r="D62" s="61" t="s">
        <v>275</v>
      </c>
      <c r="E62" s="439"/>
      <c r="H62" s="439"/>
      <c r="K62" s="439"/>
      <c r="N62" s="439"/>
      <c r="Q62" s="439"/>
      <c r="T62" s="439"/>
      <c r="W62" s="439"/>
      <c r="AA62" s="620" t="s">
        <v>725</v>
      </c>
      <c r="AB62" s="617">
        <v>4</v>
      </c>
      <c r="AC62" s="618">
        <v>8</v>
      </c>
      <c r="AD62" s="618">
        <v>8</v>
      </c>
    </row>
    <row r="63" spans="1:30" ht="19" x14ac:dyDescent="0.25">
      <c r="C63" s="479">
        <f>+I63+L63+O63</f>
        <v>785</v>
      </c>
      <c r="D63" s="469" t="s">
        <v>671</v>
      </c>
      <c r="E63" s="489"/>
      <c r="F63" s="470">
        <v>45</v>
      </c>
      <c r="H63" s="439"/>
      <c r="I63" s="470">
        <v>350</v>
      </c>
      <c r="K63" s="489"/>
      <c r="L63" s="609">
        <v>135</v>
      </c>
      <c r="N63" s="439"/>
      <c r="O63" s="531">
        <v>300</v>
      </c>
      <c r="Q63" s="439"/>
      <c r="R63" s="469"/>
      <c r="T63" s="439"/>
      <c r="U63" s="469"/>
      <c r="W63" s="439"/>
      <c r="AA63" s="620"/>
      <c r="AB63" s="617"/>
      <c r="AC63" s="618"/>
      <c r="AD63" s="618"/>
    </row>
    <row r="64" spans="1:30" ht="19" x14ac:dyDescent="0.25">
      <c r="C64" s="461">
        <f>+I64+L64+O64</f>
        <v>460</v>
      </c>
      <c r="D64" s="466" t="s">
        <v>672</v>
      </c>
      <c r="E64" s="490"/>
      <c r="F64" s="468"/>
      <c r="H64" s="439"/>
      <c r="I64" s="468">
        <v>260</v>
      </c>
      <c r="K64" s="490"/>
      <c r="L64" s="610">
        <v>200</v>
      </c>
      <c r="N64" s="439"/>
      <c r="O64" s="466"/>
      <c r="Q64" s="439"/>
      <c r="R64" s="466"/>
      <c r="T64" s="439"/>
      <c r="U64" s="466"/>
      <c r="W64" s="439"/>
      <c r="AA64" s="619" t="s">
        <v>684</v>
      </c>
      <c r="AB64" s="615">
        <v>10</v>
      </c>
      <c r="AC64" s="616">
        <v>20</v>
      </c>
      <c r="AD64" s="616">
        <v>20</v>
      </c>
    </row>
    <row r="65" spans="3:30" ht="19" x14ac:dyDescent="0.25">
      <c r="C65" s="479">
        <f>+I65+L65+O65</f>
        <v>560</v>
      </c>
      <c r="D65" s="472" t="s">
        <v>673</v>
      </c>
      <c r="E65" s="490"/>
      <c r="F65" s="473"/>
      <c r="H65" s="439"/>
      <c r="I65" s="483">
        <v>260</v>
      </c>
      <c r="K65" s="491"/>
      <c r="L65" s="483"/>
      <c r="N65" s="439"/>
      <c r="O65" s="482">
        <v>300</v>
      </c>
      <c r="Q65" s="439"/>
      <c r="R65" s="482"/>
      <c r="T65" s="439"/>
      <c r="U65" s="482"/>
      <c r="W65" s="439"/>
      <c r="AA65" s="620"/>
      <c r="AB65" s="617"/>
      <c r="AC65" s="618"/>
      <c r="AD65" s="618"/>
    </row>
    <row r="66" spans="3:30" ht="19" x14ac:dyDescent="0.25">
      <c r="C66" s="477"/>
      <c r="D66" s="57" t="s">
        <v>701</v>
      </c>
      <c r="E66" s="487"/>
      <c r="F66" s="476"/>
      <c r="H66" s="439"/>
      <c r="I66" s="476"/>
      <c r="K66" s="487"/>
      <c r="L66" s="476"/>
      <c r="N66" s="439"/>
      <c r="O66">
        <v>50</v>
      </c>
      <c r="Q66" s="439"/>
      <c r="T66" s="439"/>
      <c r="W66" s="439"/>
      <c r="AA66" s="619" t="s">
        <v>828</v>
      </c>
      <c r="AB66" s="615">
        <v>135</v>
      </c>
      <c r="AC66" s="616"/>
      <c r="AD66" s="616">
        <v>310</v>
      </c>
    </row>
    <row r="67" spans="3:30" ht="19" x14ac:dyDescent="0.25">
      <c r="C67" s="477"/>
      <c r="D67" s="57"/>
      <c r="E67" s="487"/>
      <c r="F67" s="476"/>
      <c r="H67" s="439"/>
      <c r="I67" s="476"/>
      <c r="K67" s="487"/>
      <c r="N67" s="439"/>
      <c r="Q67" s="439"/>
      <c r="T67" s="439"/>
      <c r="W67" s="439"/>
      <c r="AA67" s="620" t="s">
        <v>731</v>
      </c>
      <c r="AB67" s="617">
        <v>200</v>
      </c>
      <c r="AC67" s="618"/>
      <c r="AD67" s="618" t="s">
        <v>173</v>
      </c>
    </row>
    <row r="68" spans="3:30" ht="19" x14ac:dyDescent="0.25">
      <c r="C68" s="477"/>
      <c r="D68" s="61" t="s">
        <v>356</v>
      </c>
      <c r="E68" s="486"/>
      <c r="F68" s="462" t="s">
        <v>309</v>
      </c>
      <c r="H68" s="439"/>
      <c r="I68" s="462" t="s">
        <v>651</v>
      </c>
      <c r="K68" s="486"/>
      <c r="L68" s="61" t="s">
        <v>651</v>
      </c>
      <c r="N68" s="439"/>
      <c r="O68" s="61" t="s">
        <v>309</v>
      </c>
      <c r="Q68" s="439"/>
      <c r="R68" s="61" t="s">
        <v>669</v>
      </c>
      <c r="T68" s="439"/>
      <c r="U68" s="61" t="s">
        <v>669</v>
      </c>
      <c r="W68" s="439"/>
      <c r="AA68" s="619" t="s">
        <v>892</v>
      </c>
      <c r="AB68" s="615" t="s">
        <v>173</v>
      </c>
      <c r="AC68" s="616"/>
      <c r="AD68" s="616">
        <v>310</v>
      </c>
    </row>
    <row r="69" spans="3:30" ht="19" x14ac:dyDescent="0.25">
      <c r="C69" s="173">
        <f>SUM(E69:L69)</f>
        <v>390</v>
      </c>
      <c r="D69" s="8" t="s">
        <v>674</v>
      </c>
      <c r="E69" s="487"/>
      <c r="F69" s="428">
        <v>50</v>
      </c>
      <c r="H69" s="439"/>
      <c r="I69" s="428">
        <v>200</v>
      </c>
      <c r="K69" s="487"/>
      <c r="L69" s="428">
        <v>140</v>
      </c>
      <c r="N69" s="439"/>
      <c r="O69" s="47">
        <v>310</v>
      </c>
      <c r="Q69" s="439"/>
      <c r="R69" s="47"/>
      <c r="T69" s="439"/>
      <c r="U69" s="47"/>
      <c r="W69" s="439"/>
      <c r="AA69" s="620"/>
      <c r="AB69" s="617" t="s">
        <v>651</v>
      </c>
      <c r="AC69" s="618"/>
      <c r="AD69" s="618"/>
    </row>
    <row r="70" spans="3:30" ht="19" x14ac:dyDescent="0.25">
      <c r="C70" s="332">
        <f>SUM(E70:L70)</f>
        <v>390</v>
      </c>
      <c r="D70" s="475" t="s">
        <v>676</v>
      </c>
      <c r="E70" s="489"/>
      <c r="F70" s="470">
        <v>50</v>
      </c>
      <c r="H70" s="439"/>
      <c r="I70" s="470">
        <v>200</v>
      </c>
      <c r="K70" s="489"/>
      <c r="L70" s="470">
        <v>140</v>
      </c>
      <c r="N70" s="439"/>
      <c r="O70" s="471">
        <v>310</v>
      </c>
      <c r="Q70" s="439"/>
      <c r="R70" s="471"/>
      <c r="T70" s="439"/>
      <c r="U70" s="471"/>
      <c r="W70" s="439"/>
      <c r="AA70" s="619" t="s">
        <v>674</v>
      </c>
      <c r="AB70" s="615">
        <v>135</v>
      </c>
      <c r="AC70" s="616"/>
      <c r="AD70" s="616">
        <v>310</v>
      </c>
    </row>
    <row r="71" spans="3:30" ht="19" x14ac:dyDescent="0.25">
      <c r="C71" s="461">
        <f>SUM(E71:L71)</f>
        <v>390</v>
      </c>
      <c r="D71" s="3" t="s">
        <v>675</v>
      </c>
      <c r="E71" s="489"/>
      <c r="F71" s="467">
        <v>50</v>
      </c>
      <c r="H71" s="439"/>
      <c r="I71" s="460">
        <v>200</v>
      </c>
      <c r="K71" s="499"/>
      <c r="L71" s="460">
        <v>140</v>
      </c>
      <c r="N71" s="439"/>
      <c r="O71" s="460"/>
      <c r="Q71" s="439"/>
      <c r="R71" s="460"/>
      <c r="T71" s="439"/>
      <c r="U71" s="460"/>
      <c r="W71" s="439"/>
      <c r="AA71" s="620" t="s">
        <v>676</v>
      </c>
      <c r="AB71" s="617">
        <v>135</v>
      </c>
      <c r="AC71" s="618"/>
      <c r="AD71" s="618">
        <v>310</v>
      </c>
    </row>
    <row r="72" spans="3:30" ht="19" x14ac:dyDescent="0.25">
      <c r="C72" s="479">
        <f>SUM(E72:L72)</f>
        <v>390</v>
      </c>
      <c r="D72" s="472" t="s">
        <v>683</v>
      </c>
      <c r="E72" s="490"/>
      <c r="F72" s="473">
        <v>50</v>
      </c>
      <c r="H72" s="439"/>
      <c r="I72" s="474">
        <v>200</v>
      </c>
      <c r="K72" s="493"/>
      <c r="L72" s="474">
        <v>140</v>
      </c>
      <c r="N72" s="439"/>
      <c r="O72" s="474"/>
      <c r="Q72" s="439"/>
      <c r="R72" s="474"/>
      <c r="T72" s="439"/>
      <c r="U72" s="474"/>
      <c r="W72" s="439"/>
      <c r="AA72" s="619" t="s">
        <v>893</v>
      </c>
      <c r="AB72" s="615">
        <v>135</v>
      </c>
      <c r="AC72" s="616"/>
      <c r="AD72" s="616" t="s">
        <v>173</v>
      </c>
    </row>
    <row r="73" spans="3:30" ht="19" x14ac:dyDescent="0.25">
      <c r="C73" s="461">
        <f>SUM(E73:L73)</f>
        <v>665</v>
      </c>
      <c r="D73" s="466" t="s">
        <v>657</v>
      </c>
      <c r="E73" s="490"/>
      <c r="F73" s="468">
        <v>65</v>
      </c>
      <c r="H73" s="439"/>
      <c r="I73" s="460">
        <v>350</v>
      </c>
      <c r="J73" s="523"/>
      <c r="K73" s="312"/>
      <c r="L73" s="460">
        <v>250</v>
      </c>
      <c r="M73" s="523"/>
      <c r="N73" s="34"/>
      <c r="O73" s="522">
        <v>350</v>
      </c>
      <c r="Q73" s="439"/>
      <c r="R73" s="459"/>
      <c r="T73" s="439"/>
      <c r="U73" s="459"/>
      <c r="W73" s="439"/>
      <c r="AA73" s="620" t="s">
        <v>657</v>
      </c>
      <c r="AB73" s="617">
        <v>170</v>
      </c>
      <c r="AC73" s="618"/>
      <c r="AD73" s="618">
        <v>350</v>
      </c>
    </row>
    <row r="74" spans="3:30" x14ac:dyDescent="0.2">
      <c r="C74" s="47"/>
      <c r="D74" s="57" t="s">
        <v>684</v>
      </c>
      <c r="E74" s="439"/>
      <c r="H74" s="439"/>
      <c r="K74" s="439"/>
      <c r="N74" s="439"/>
      <c r="Q74" s="439"/>
      <c r="T74" s="439"/>
      <c r="W74" s="439"/>
      <c r="AB74" s="612"/>
      <c r="AC74" s="614"/>
      <c r="AD74" s="614"/>
    </row>
    <row r="75" spans="3:30" x14ac:dyDescent="0.2">
      <c r="C75" s="47"/>
      <c r="D75" s="475" t="s">
        <v>715</v>
      </c>
      <c r="E75" s="439"/>
      <c r="H75" s="439"/>
      <c r="K75" s="439"/>
      <c r="N75" s="439"/>
      <c r="Q75" s="439"/>
      <c r="T75" s="439"/>
      <c r="W75" s="439"/>
      <c r="AB75" s="612"/>
      <c r="AC75" s="614"/>
      <c r="AD75" s="614"/>
    </row>
    <row r="76" spans="3:30" x14ac:dyDescent="0.2">
      <c r="C76" s="47"/>
      <c r="D76" s="57"/>
      <c r="E76" s="439"/>
      <c r="H76" s="439"/>
      <c r="K76" s="439"/>
      <c r="N76" s="439"/>
      <c r="Q76" s="439"/>
      <c r="T76" s="439"/>
      <c r="W76" s="439"/>
      <c r="AB76" s="184"/>
      <c r="AC76" s="5"/>
      <c r="AD76" s="5"/>
    </row>
    <row r="77" spans="3:30" x14ac:dyDescent="0.2">
      <c r="C77" s="47"/>
      <c r="D77" s="173" t="s">
        <v>496</v>
      </c>
      <c r="E77" s="486"/>
      <c r="F77" s="462"/>
      <c r="H77" s="439"/>
      <c r="I77" s="462"/>
      <c r="K77" s="486"/>
      <c r="N77" s="439"/>
      <c r="Q77" s="439"/>
      <c r="T77" s="439"/>
      <c r="W77" s="439"/>
      <c r="AB77" s="184"/>
      <c r="AC77" s="5"/>
      <c r="AD77" s="5"/>
    </row>
    <row r="78" spans="3:30" x14ac:dyDescent="0.2">
      <c r="C78" s="479">
        <f>SUM(E78:L78)</f>
        <v>15</v>
      </c>
      <c r="D78" s="475" t="s">
        <v>677</v>
      </c>
      <c r="E78" s="489"/>
      <c r="F78" s="470"/>
      <c r="H78" s="439"/>
      <c r="I78" s="470">
        <v>5</v>
      </c>
      <c r="K78" s="489"/>
      <c r="L78" s="471">
        <v>10</v>
      </c>
      <c r="N78" s="439"/>
      <c r="O78" s="471">
        <v>5</v>
      </c>
      <c r="Q78" s="439"/>
      <c r="R78" s="471"/>
      <c r="T78" s="439"/>
      <c r="U78" s="471"/>
      <c r="W78" s="439"/>
      <c r="AB78" s="184"/>
      <c r="AC78" s="5"/>
      <c r="AD78" s="5"/>
    </row>
    <row r="79" spans="3:30" x14ac:dyDescent="0.2">
      <c r="C79" s="461">
        <f>SUM(E79:L79)</f>
        <v>6</v>
      </c>
      <c r="D79" s="3" t="s">
        <v>681</v>
      </c>
      <c r="E79" s="489"/>
      <c r="F79" s="467"/>
      <c r="H79" s="439"/>
      <c r="I79" s="460">
        <v>2</v>
      </c>
      <c r="K79" s="499"/>
      <c r="L79" s="460">
        <v>4</v>
      </c>
      <c r="N79" s="439"/>
      <c r="O79" s="460">
        <v>2</v>
      </c>
      <c r="Q79" s="439"/>
      <c r="R79" s="460"/>
      <c r="T79" s="439"/>
      <c r="U79" s="460"/>
      <c r="W79" s="439"/>
      <c r="AB79" s="184"/>
      <c r="AC79" s="5"/>
      <c r="AD79" s="5"/>
    </row>
    <row r="80" spans="3:30" x14ac:dyDescent="0.2">
      <c r="C80" s="479">
        <f>SUM(E80:L80)</f>
        <v>2</v>
      </c>
      <c r="D80" s="472" t="s">
        <v>682</v>
      </c>
      <c r="E80" s="489"/>
      <c r="F80" s="473"/>
      <c r="H80" s="439"/>
      <c r="I80" s="474">
        <v>1</v>
      </c>
      <c r="K80" s="493"/>
      <c r="L80" s="474">
        <v>1</v>
      </c>
      <c r="N80" s="439"/>
      <c r="O80" s="474">
        <v>1</v>
      </c>
      <c r="Q80" s="439"/>
      <c r="R80" s="474"/>
      <c r="T80" s="439"/>
      <c r="U80" s="474"/>
      <c r="W80" s="439"/>
      <c r="AB80" s="184"/>
      <c r="AC80" s="5"/>
      <c r="AD80" s="5"/>
    </row>
    <row r="81" spans="3:30" x14ac:dyDescent="0.2">
      <c r="C81" s="461">
        <f>SUM(E81:L81)</f>
        <v>4</v>
      </c>
      <c r="D81" s="3" t="s">
        <v>694</v>
      </c>
      <c r="E81" s="489"/>
      <c r="F81" s="467"/>
      <c r="H81" s="439"/>
      <c r="I81" s="460">
        <v>2</v>
      </c>
      <c r="K81" s="493"/>
      <c r="L81" s="460">
        <v>2</v>
      </c>
      <c r="N81" s="439"/>
      <c r="O81" s="460">
        <v>2</v>
      </c>
      <c r="Q81" s="439"/>
      <c r="R81" s="460"/>
      <c r="T81" s="439"/>
      <c r="U81" s="460"/>
      <c r="W81" s="439"/>
      <c r="AB81" s="613"/>
      <c r="AC81" s="1"/>
      <c r="AD81" s="1"/>
    </row>
    <row r="82" spans="3:30" x14ac:dyDescent="0.2">
      <c r="C82" s="479">
        <f>SUM(E82:L82)</f>
        <v>0</v>
      </c>
      <c r="D82" s="472" t="s">
        <v>688</v>
      </c>
      <c r="E82" s="489"/>
      <c r="F82" s="473"/>
      <c r="H82" s="439"/>
      <c r="I82" s="474"/>
      <c r="K82" s="493"/>
      <c r="L82" s="474"/>
      <c r="N82" s="439"/>
      <c r="O82" s="474"/>
      <c r="Q82" s="439"/>
      <c r="R82" s="474"/>
      <c r="T82" s="439"/>
      <c r="U82" s="474"/>
      <c r="W82" s="439"/>
    </row>
    <row r="83" spans="3:30" x14ac:dyDescent="0.2">
      <c r="C83" s="461"/>
      <c r="D83" s="466" t="s">
        <v>708</v>
      </c>
      <c r="E83" s="489"/>
      <c r="F83" s="468"/>
      <c r="H83" s="439"/>
      <c r="I83" s="459"/>
      <c r="K83" s="493"/>
      <c r="L83" s="459"/>
      <c r="N83" s="439"/>
      <c r="O83" s="459"/>
      <c r="Q83" s="439"/>
      <c r="R83" s="459"/>
      <c r="T83" s="439"/>
      <c r="U83" s="459"/>
      <c r="W83" s="439"/>
    </row>
    <row r="84" spans="3:30" x14ac:dyDescent="0.2">
      <c r="C84" s="61"/>
      <c r="D84" s="816" t="s">
        <v>648</v>
      </c>
      <c r="E84" s="489"/>
      <c r="F84" s="462" t="s">
        <v>656</v>
      </c>
      <c r="G84" s="6"/>
      <c r="H84" s="519"/>
      <c r="I84" s="61" t="s">
        <v>656</v>
      </c>
      <c r="K84" s="493"/>
      <c r="L84" s="61" t="s">
        <v>714</v>
      </c>
      <c r="N84" s="439"/>
      <c r="O84" s="47"/>
      <c r="Q84" s="439"/>
      <c r="R84" s="61" t="s">
        <v>716</v>
      </c>
      <c r="T84" s="439"/>
      <c r="U84" s="61" t="s">
        <v>716</v>
      </c>
      <c r="W84" s="439"/>
    </row>
    <row r="85" spans="3:30" x14ac:dyDescent="0.2">
      <c r="C85" s="47"/>
      <c r="D85" s="817"/>
      <c r="E85" s="489"/>
      <c r="F85" s="481">
        <f>+F5</f>
        <v>45</v>
      </c>
      <c r="H85" s="439"/>
      <c r="I85" s="481">
        <v>150</v>
      </c>
      <c r="K85" s="493"/>
      <c r="L85" s="518">
        <f>+L9</f>
        <v>135</v>
      </c>
      <c r="N85" s="439"/>
      <c r="O85" s="518"/>
      <c r="Q85" s="439"/>
      <c r="T85" s="439"/>
      <c r="W85" s="439"/>
    </row>
    <row r="86" spans="3:30" x14ac:dyDescent="0.2">
      <c r="C86" s="47"/>
      <c r="E86" s="489"/>
      <c r="H86" s="439"/>
      <c r="I86" s="428"/>
      <c r="K86" s="493"/>
      <c r="N86" s="439"/>
      <c r="Q86" s="439"/>
      <c r="T86" s="439"/>
      <c r="W86" s="439"/>
    </row>
    <row r="87" spans="3:30" x14ac:dyDescent="0.2">
      <c r="C87" s="47"/>
      <c r="D87" s="61" t="s">
        <v>183</v>
      </c>
      <c r="E87" s="489"/>
      <c r="H87" s="439"/>
      <c r="K87" s="493"/>
      <c r="N87" s="439"/>
      <c r="Q87" s="439"/>
      <c r="T87" s="439"/>
      <c r="W87" s="439"/>
    </row>
    <row r="88" spans="3:30" x14ac:dyDescent="0.2">
      <c r="C88" s="480">
        <f>SUM(E88:M88)</f>
        <v>1</v>
      </c>
      <c r="D88" s="502" t="s">
        <v>686</v>
      </c>
      <c r="E88" s="489"/>
      <c r="F88" s="469"/>
      <c r="H88" s="439"/>
      <c r="I88" s="469"/>
      <c r="K88" s="493"/>
      <c r="L88" s="471">
        <v>1</v>
      </c>
      <c r="M88" s="469"/>
      <c r="N88" s="439"/>
      <c r="O88" s="471">
        <v>1</v>
      </c>
      <c r="P88" s="469"/>
      <c r="Q88" s="439"/>
      <c r="R88" s="471">
        <v>1</v>
      </c>
      <c r="S88" s="469"/>
      <c r="T88" s="439"/>
      <c r="U88" s="471">
        <v>1</v>
      </c>
      <c r="V88" s="469"/>
      <c r="W88" s="439"/>
    </row>
    <row r="89" spans="3:30" x14ac:dyDescent="0.2">
      <c r="C89" s="461"/>
      <c r="D89" s="478" t="s">
        <v>693</v>
      </c>
      <c r="E89" s="489"/>
      <c r="F89" s="3"/>
      <c r="H89" s="439"/>
      <c r="I89" s="3"/>
      <c r="K89" s="493"/>
      <c r="L89" s="460"/>
      <c r="M89" s="3"/>
      <c r="N89" s="439"/>
      <c r="O89" s="460"/>
      <c r="P89" s="3"/>
      <c r="Q89" s="439"/>
      <c r="R89" s="460"/>
      <c r="S89" s="3"/>
      <c r="T89" s="439"/>
      <c r="U89" s="460"/>
      <c r="V89" s="3"/>
      <c r="W89" s="439"/>
    </row>
    <row r="90" spans="3:30" x14ac:dyDescent="0.2">
      <c r="C90" s="480">
        <f>SUM(E90:M90)</f>
        <v>1</v>
      </c>
      <c r="D90" s="472" t="s">
        <v>679</v>
      </c>
      <c r="E90" s="489"/>
      <c r="F90" s="470"/>
      <c r="H90" s="439"/>
      <c r="I90" s="470"/>
      <c r="K90" s="493"/>
      <c r="L90" s="471">
        <v>1</v>
      </c>
      <c r="M90" s="469"/>
      <c r="N90" s="439"/>
      <c r="O90" s="471"/>
      <c r="P90" s="469"/>
      <c r="Q90" s="439"/>
      <c r="R90" s="471"/>
      <c r="S90" s="469"/>
      <c r="T90" s="439"/>
      <c r="U90" s="471"/>
      <c r="V90" s="469"/>
      <c r="W90" s="439"/>
    </row>
    <row r="91" spans="3:30" x14ac:dyDescent="0.2">
      <c r="C91" s="461">
        <f>SUM(E91:M91)</f>
        <v>0</v>
      </c>
      <c r="D91" s="3" t="s">
        <v>678</v>
      </c>
      <c r="E91" s="489"/>
      <c r="F91" s="467"/>
      <c r="H91" s="439"/>
      <c r="I91" s="460"/>
      <c r="K91" s="499"/>
      <c r="L91" s="460"/>
      <c r="M91" s="3"/>
      <c r="N91" s="439"/>
      <c r="O91" s="460">
        <v>1</v>
      </c>
      <c r="P91" s="3"/>
      <c r="Q91" s="439"/>
      <c r="R91" s="460"/>
      <c r="S91" s="3"/>
      <c r="T91" s="439"/>
      <c r="U91" s="460"/>
      <c r="V91" s="3"/>
      <c r="W91" s="439"/>
    </row>
    <row r="92" spans="3:30" x14ac:dyDescent="0.2">
      <c r="C92" s="480">
        <f>SUM(E92:M92)</f>
        <v>1</v>
      </c>
      <c r="D92" s="472" t="s">
        <v>680</v>
      </c>
      <c r="E92" s="490"/>
      <c r="F92" s="473"/>
      <c r="H92" s="439"/>
      <c r="I92" s="474"/>
      <c r="K92" s="493"/>
      <c r="L92" s="474">
        <v>1</v>
      </c>
      <c r="M92" s="472"/>
      <c r="N92" s="439"/>
      <c r="O92" s="474">
        <v>2</v>
      </c>
      <c r="P92" s="472"/>
      <c r="Q92" s="439"/>
      <c r="R92" s="474">
        <v>1</v>
      </c>
      <c r="S92" s="472"/>
      <c r="T92" s="439"/>
      <c r="U92" s="474">
        <v>1</v>
      </c>
      <c r="V92" s="472"/>
      <c r="W92" s="439"/>
    </row>
    <row r="93" spans="3:30" x14ac:dyDescent="0.2">
      <c r="C93" s="173">
        <f>SUM(E93:M93)</f>
        <v>5</v>
      </c>
      <c r="D93" s="466" t="s">
        <v>687</v>
      </c>
      <c r="E93" s="490"/>
      <c r="F93" s="468"/>
      <c r="H93" s="439"/>
      <c r="I93" s="459"/>
      <c r="K93" s="493"/>
      <c r="L93" s="459">
        <v>5</v>
      </c>
      <c r="M93" s="466"/>
      <c r="N93" s="439"/>
      <c r="O93" s="459"/>
      <c r="P93" s="466"/>
      <c r="Q93" s="439"/>
      <c r="R93" s="459">
        <v>7</v>
      </c>
      <c r="S93" s="466"/>
      <c r="T93" s="439"/>
      <c r="U93" s="459">
        <v>7</v>
      </c>
      <c r="V93" s="466"/>
      <c r="W93" s="439"/>
    </row>
    <row r="94" spans="3:30" x14ac:dyDescent="0.2">
      <c r="C94" s="61"/>
      <c r="E94" s="492"/>
      <c r="F94" s="47"/>
      <c r="H94" s="439"/>
      <c r="I94" s="47"/>
      <c r="K94" s="492"/>
      <c r="L94" s="47"/>
      <c r="N94" s="439"/>
      <c r="O94" s="47"/>
      <c r="Q94" s="439"/>
      <c r="R94" s="47"/>
      <c r="T94" s="439"/>
      <c r="U94" s="47"/>
      <c r="W94" s="439"/>
    </row>
    <row r="95" spans="3:30" x14ac:dyDescent="0.2">
      <c r="C95" s="61"/>
      <c r="D95" s="61" t="s">
        <v>44</v>
      </c>
      <c r="E95" s="492"/>
      <c r="F95" s="47"/>
      <c r="H95" s="439"/>
      <c r="I95" s="47"/>
      <c r="K95" s="492"/>
      <c r="L95" s="47"/>
      <c r="N95" s="439"/>
      <c r="O95" s="47"/>
      <c r="Q95" s="439"/>
      <c r="R95" s="47"/>
      <c r="T95" s="439"/>
      <c r="U95" s="47"/>
      <c r="W95" s="439"/>
    </row>
    <row r="96" spans="3:30" x14ac:dyDescent="0.2">
      <c r="C96" s="480">
        <f>SUM(E96:M96)</f>
        <v>10</v>
      </c>
      <c r="D96" s="472" t="s">
        <v>684</v>
      </c>
      <c r="E96" s="493"/>
      <c r="F96" s="474"/>
      <c r="H96" s="439"/>
      <c r="I96" s="474"/>
      <c r="K96" s="493"/>
      <c r="L96" s="474">
        <v>10</v>
      </c>
      <c r="M96" s="472"/>
      <c r="N96" s="439"/>
      <c r="O96" s="474">
        <v>14</v>
      </c>
      <c r="P96" s="472"/>
      <c r="Q96" s="439"/>
      <c r="R96" s="474"/>
      <c r="S96" s="472"/>
      <c r="T96" s="439"/>
      <c r="U96" s="474"/>
      <c r="V96" s="472"/>
      <c r="W96" s="439"/>
    </row>
    <row r="97" spans="3:23" x14ac:dyDescent="0.2">
      <c r="C97" s="484">
        <f>SUM(E97:M97)</f>
        <v>0</v>
      </c>
      <c r="D97" s="466" t="s">
        <v>685</v>
      </c>
      <c r="E97" s="493"/>
      <c r="F97" s="459"/>
      <c r="H97" s="439"/>
      <c r="I97" s="459"/>
      <c r="K97" s="493"/>
      <c r="L97" s="459"/>
      <c r="M97" s="466"/>
      <c r="N97" s="439"/>
      <c r="O97" s="459">
        <v>14</v>
      </c>
      <c r="P97" s="466" t="s">
        <v>656</v>
      </c>
      <c r="Q97" s="439"/>
      <c r="R97" s="459"/>
      <c r="S97" s="466"/>
      <c r="T97" s="439"/>
      <c r="U97" s="459"/>
      <c r="V97" s="466"/>
      <c r="W97" s="439"/>
    </row>
    <row r="98" spans="3:23" x14ac:dyDescent="0.2">
      <c r="C98" s="480"/>
      <c r="D98" s="472" t="s">
        <v>648</v>
      </c>
      <c r="E98" s="490"/>
      <c r="F98" s="473"/>
      <c r="H98" s="439"/>
      <c r="I98" s="474"/>
      <c r="K98" s="493"/>
      <c r="L98" s="474"/>
      <c r="M98" s="472"/>
      <c r="N98" s="439"/>
      <c r="O98" s="474" t="s">
        <v>173</v>
      </c>
      <c r="P98" s="472"/>
      <c r="Q98" s="439"/>
      <c r="R98" s="502" t="s">
        <v>717</v>
      </c>
      <c r="S98" s="472"/>
      <c r="T98" s="439"/>
      <c r="U98" s="502" t="s">
        <v>717</v>
      </c>
      <c r="V98" s="472"/>
      <c r="W98" s="439"/>
    </row>
    <row r="99" spans="3:23" x14ac:dyDescent="0.2">
      <c r="C99" s="466"/>
      <c r="D99" s="466" t="s">
        <v>707</v>
      </c>
      <c r="E99" s="493"/>
      <c r="F99" s="459"/>
      <c r="H99" s="439"/>
      <c r="I99" s="459">
        <v>35</v>
      </c>
      <c r="K99" s="492"/>
      <c r="L99" s="466"/>
      <c r="M99" s="466"/>
      <c r="N99" s="439"/>
      <c r="O99" s="466"/>
      <c r="P99" s="466"/>
      <c r="Q99" s="439"/>
      <c r="R99" s="461">
        <v>35</v>
      </c>
      <c r="S99" s="466"/>
      <c r="T99" s="439"/>
      <c r="U99" s="461">
        <v>35</v>
      </c>
      <c r="V99" s="466"/>
      <c r="W99" s="439"/>
    </row>
    <row r="100" spans="3:23" x14ac:dyDescent="0.2">
      <c r="E100" s="492"/>
      <c r="F100" s="47"/>
      <c r="H100" s="439"/>
      <c r="I100" s="47"/>
      <c r="K100" s="492"/>
      <c r="N100" s="439"/>
      <c r="Q100" s="439"/>
      <c r="T100" s="439"/>
      <c r="W100" s="439"/>
    </row>
    <row r="101" spans="3:23" x14ac:dyDescent="0.2">
      <c r="C101" s="61"/>
      <c r="D101" s="61" t="s">
        <v>126</v>
      </c>
      <c r="E101" s="492"/>
      <c r="F101" s="47"/>
      <c r="H101" s="439"/>
      <c r="I101" s="47"/>
      <c r="K101" s="492"/>
      <c r="L101" s="47"/>
      <c r="N101" s="439"/>
      <c r="O101" s="47"/>
      <c r="Q101" s="439"/>
      <c r="R101" s="47"/>
      <c r="T101" s="439"/>
      <c r="U101" s="47"/>
      <c r="W101" s="439"/>
    </row>
    <row r="102" spans="3:23" x14ac:dyDescent="0.2">
      <c r="C102" s="480">
        <f>SUM(F102:S102)</f>
        <v>35</v>
      </c>
      <c r="D102" s="472" t="s">
        <v>691</v>
      </c>
      <c r="E102" s="493"/>
      <c r="F102" s="474">
        <v>5</v>
      </c>
      <c r="H102" s="439"/>
      <c r="I102" s="474">
        <v>6</v>
      </c>
      <c r="K102" s="493"/>
      <c r="L102" s="474">
        <v>4</v>
      </c>
      <c r="M102" s="472"/>
      <c r="N102" s="439"/>
      <c r="O102" s="474">
        <v>12</v>
      </c>
      <c r="P102" s="472"/>
      <c r="Q102" s="439"/>
      <c r="R102" s="474">
        <v>8</v>
      </c>
      <c r="S102" s="472"/>
      <c r="T102" s="439"/>
      <c r="U102" s="474">
        <v>8</v>
      </c>
      <c r="V102" s="472"/>
      <c r="W102" s="439"/>
    </row>
    <row r="103" spans="3:23" x14ac:dyDescent="0.2">
      <c r="C103" s="484">
        <f>SUM(F103:S103)</f>
        <v>26</v>
      </c>
      <c r="D103" s="466" t="s">
        <v>226</v>
      </c>
      <c r="E103" s="493"/>
      <c r="F103" s="459">
        <v>4</v>
      </c>
      <c r="H103" s="439"/>
      <c r="I103" s="459">
        <v>4</v>
      </c>
      <c r="K103" s="493"/>
      <c r="L103" s="459">
        <v>4</v>
      </c>
      <c r="M103" s="466"/>
      <c r="N103" s="439"/>
      <c r="O103" s="459">
        <v>8</v>
      </c>
      <c r="P103" s="466"/>
      <c r="Q103" s="439"/>
      <c r="R103" s="459">
        <v>6</v>
      </c>
      <c r="S103" s="466"/>
      <c r="T103" s="439"/>
      <c r="U103" s="459">
        <v>6</v>
      </c>
      <c r="V103" s="466"/>
      <c r="W103" s="439"/>
    </row>
    <row r="104" spans="3:23" x14ac:dyDescent="0.2">
      <c r="C104" s="480">
        <f>SUM(F104:S104)</f>
        <v>37</v>
      </c>
      <c r="D104" s="472" t="s">
        <v>595</v>
      </c>
      <c r="E104" s="493"/>
      <c r="F104" s="474">
        <v>5</v>
      </c>
      <c r="H104" s="439"/>
      <c r="I104" s="474">
        <v>6</v>
      </c>
      <c r="K104" s="493"/>
      <c r="L104" s="474">
        <v>4</v>
      </c>
      <c r="M104" s="472"/>
      <c r="N104" s="439"/>
      <c r="O104" s="474">
        <v>14</v>
      </c>
      <c r="P104" s="472"/>
      <c r="Q104" s="439"/>
      <c r="R104" s="474">
        <v>8</v>
      </c>
      <c r="S104" s="472"/>
      <c r="T104" s="439"/>
      <c r="U104" s="474">
        <v>8</v>
      </c>
      <c r="V104" s="472"/>
      <c r="W104" s="439"/>
    </row>
    <row r="105" spans="3:23" x14ac:dyDescent="0.2">
      <c r="E105" s="439"/>
      <c r="F105" s="47"/>
      <c r="H105" s="439"/>
      <c r="I105" s="47"/>
      <c r="K105" s="439"/>
      <c r="N105" s="439"/>
      <c r="Q105" s="439"/>
      <c r="T105" s="439"/>
      <c r="W105" s="439"/>
    </row>
    <row r="106" spans="3:23" x14ac:dyDescent="0.2">
      <c r="D106" t="s">
        <v>196</v>
      </c>
      <c r="E106" s="439"/>
      <c r="H106" s="439"/>
      <c r="K106" s="439"/>
      <c r="N106" s="439"/>
      <c r="Q106" s="439"/>
      <c r="T106" s="439"/>
      <c r="W106" s="439"/>
    </row>
    <row r="107" spans="3:23" x14ac:dyDescent="0.2">
      <c r="E107" s="439"/>
      <c r="H107" s="439"/>
      <c r="K107" s="439"/>
      <c r="N107" s="439"/>
      <c r="Q107" s="439"/>
      <c r="T107" s="439"/>
      <c r="W107" s="439"/>
    </row>
    <row r="108" spans="3:23" x14ac:dyDescent="0.2">
      <c r="E108" s="439"/>
      <c r="H108" s="439"/>
      <c r="K108" s="439"/>
      <c r="N108" s="439"/>
      <c r="Q108" s="439"/>
      <c r="T108" s="439"/>
      <c r="W108" s="439"/>
    </row>
    <row r="109" spans="3:23" x14ac:dyDescent="0.2">
      <c r="E109" s="439"/>
      <c r="H109" s="439"/>
      <c r="K109" s="439"/>
      <c r="N109" s="439"/>
      <c r="Q109" s="439"/>
      <c r="T109" s="439"/>
      <c r="W109" s="439"/>
    </row>
    <row r="110" spans="3:23" x14ac:dyDescent="0.2">
      <c r="E110" s="439"/>
      <c r="H110" s="439"/>
      <c r="K110" s="439"/>
    </row>
  </sheetData>
  <mergeCells count="56">
    <mergeCell ref="U57:V57"/>
    <mergeCell ref="I1:N1"/>
    <mergeCell ref="F1:G1"/>
    <mergeCell ref="O1:P1"/>
    <mergeCell ref="R1:V1"/>
    <mergeCell ref="I2:J2"/>
    <mergeCell ref="L2:M2"/>
    <mergeCell ref="O2:P2"/>
    <mergeCell ref="R3:S3"/>
    <mergeCell ref="U2:V2"/>
    <mergeCell ref="U3:V3"/>
    <mergeCell ref="F53:G53"/>
    <mergeCell ref="O51:P51"/>
    <mergeCell ref="L51:M51"/>
    <mergeCell ref="L53:M53"/>
    <mergeCell ref="L54:M54"/>
    <mergeCell ref="D84:D85"/>
    <mergeCell ref="E2:G2"/>
    <mergeCell ref="R2:S2"/>
    <mergeCell ref="I3:J3"/>
    <mergeCell ref="L3:M3"/>
    <mergeCell ref="O3:P3"/>
    <mergeCell ref="F51:G51"/>
    <mergeCell ref="I51:J51"/>
    <mergeCell ref="F52:G52"/>
    <mergeCell ref="F57:G57"/>
    <mergeCell ref="I52:J52"/>
    <mergeCell ref="I57:J57"/>
    <mergeCell ref="R51:S51"/>
    <mergeCell ref="R52:S52"/>
    <mergeCell ref="F55:G55"/>
    <mergeCell ref="F54:G54"/>
    <mergeCell ref="L57:M57"/>
    <mergeCell ref="O57:P57"/>
    <mergeCell ref="R53:S53"/>
    <mergeCell ref="R54:S54"/>
    <mergeCell ref="R55:S55"/>
    <mergeCell ref="L55:M55"/>
    <mergeCell ref="O55:P55"/>
    <mergeCell ref="O54:P54"/>
    <mergeCell ref="O53:P53"/>
    <mergeCell ref="R57:S57"/>
    <mergeCell ref="Y20:Z20"/>
    <mergeCell ref="Y23:Z23"/>
    <mergeCell ref="Y18:AC18"/>
    <mergeCell ref="Y34:AC34"/>
    <mergeCell ref="I55:J55"/>
    <mergeCell ref="O52:P52"/>
    <mergeCell ref="L52:M52"/>
    <mergeCell ref="U51:V51"/>
    <mergeCell ref="U52:V52"/>
    <mergeCell ref="U53:V53"/>
    <mergeCell ref="U54:V54"/>
    <mergeCell ref="U55:V55"/>
    <mergeCell ref="I53:J53"/>
    <mergeCell ref="I54:J54"/>
  </mergeCells>
  <pageMargins left="0.7" right="0.7" top="0.75" bottom="0.75" header="0.3" footer="0.3"/>
  <pageSetup scale="32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28283-A74A-7F4B-8401-177669608F33}">
  <sheetPr>
    <pageSetUpPr fitToPage="1"/>
  </sheetPr>
  <dimension ref="A3:AA68"/>
  <sheetViews>
    <sheetView showGridLines="0" topLeftCell="A39" workbookViewId="0">
      <selection activeCell="E51" sqref="E51"/>
    </sheetView>
  </sheetViews>
  <sheetFormatPr baseColWidth="10" defaultRowHeight="15" x14ac:dyDescent="0.2"/>
  <cols>
    <col min="1" max="1" width="10.5" customWidth="1"/>
    <col min="2" max="2" width="3.5" customWidth="1"/>
    <col min="3" max="3" width="12" customWidth="1"/>
    <col min="4" max="4" width="14" customWidth="1"/>
    <col min="5" max="5" width="15" customWidth="1"/>
    <col min="7" max="7" width="6.33203125" customWidth="1"/>
    <col min="9" max="9" width="6.33203125" customWidth="1"/>
    <col min="10" max="10" width="12.1640625" customWidth="1"/>
    <col min="11" max="11" width="15" customWidth="1"/>
    <col min="12" max="12" width="4" customWidth="1"/>
    <col min="15" max="15" width="18.5" customWidth="1"/>
    <col min="22" max="22" width="18.1640625" customWidth="1"/>
    <col min="25" max="25" width="13.5" style="31" customWidth="1"/>
    <col min="26" max="26" width="15" customWidth="1"/>
    <col min="27" max="27" width="16.5" customWidth="1"/>
  </cols>
  <sheetData>
    <row r="3" spans="1:27" x14ac:dyDescent="0.2">
      <c r="A3" t="s">
        <v>130</v>
      </c>
    </row>
    <row r="6" spans="1:27" x14ac:dyDescent="0.2">
      <c r="Z6" s="61"/>
      <c r="AA6" s="61" t="s">
        <v>289</v>
      </c>
    </row>
    <row r="7" spans="1:27" x14ac:dyDescent="0.2">
      <c r="A7" s="14" t="s">
        <v>21</v>
      </c>
      <c r="B7" s="15"/>
      <c r="C7" s="15"/>
      <c r="D7" s="659" t="s">
        <v>881</v>
      </c>
      <c r="E7" s="660"/>
      <c r="F7" s="660"/>
      <c r="G7" s="661"/>
      <c r="H7" s="634" t="s">
        <v>16</v>
      </c>
      <c r="I7" s="635"/>
      <c r="J7" s="662" t="s">
        <v>880</v>
      </c>
      <c r="K7" s="663"/>
      <c r="L7" s="664"/>
      <c r="P7" s="100" t="s">
        <v>41</v>
      </c>
      <c r="Q7" s="100" t="s">
        <v>42</v>
      </c>
      <c r="R7" s="126" t="s">
        <v>53</v>
      </c>
      <c r="W7" s="94" t="s">
        <v>88</v>
      </c>
      <c r="X7" s="95" t="s">
        <v>42</v>
      </c>
      <c r="Y7" s="100" t="s">
        <v>107</v>
      </c>
      <c r="Z7" s="99">
        <f>SUM(Z8:Z52)</f>
        <v>7325</v>
      </c>
      <c r="AA7" s="309">
        <f>+Z7/Q11</f>
        <v>162.77777777777777</v>
      </c>
    </row>
    <row r="8" spans="1:27" ht="19" x14ac:dyDescent="0.25">
      <c r="A8" s="645" t="s">
        <v>7</v>
      </c>
      <c r="B8" s="646"/>
      <c r="C8" s="646"/>
      <c r="D8" s="646"/>
      <c r="E8" s="646"/>
      <c r="F8" s="646"/>
      <c r="G8" s="646"/>
      <c r="H8" s="646"/>
      <c r="I8" s="648" t="s">
        <v>23</v>
      </c>
      <c r="J8" s="636"/>
      <c r="K8" s="636"/>
      <c r="L8" s="637"/>
      <c r="O8" s="44" t="s">
        <v>0</v>
      </c>
      <c r="P8" s="45"/>
      <c r="Q8" s="44">
        <f>+D41</f>
        <v>45</v>
      </c>
      <c r="R8" s="46">
        <f>+P8*Q8</f>
        <v>0</v>
      </c>
      <c r="V8" s="658" t="s">
        <v>183</v>
      </c>
      <c r="W8" s="658"/>
      <c r="X8" s="658"/>
      <c r="Y8" s="658"/>
    </row>
    <row r="9" spans="1:27" x14ac:dyDescent="0.2">
      <c r="A9" s="9" t="s">
        <v>3</v>
      </c>
      <c r="B9" s="6"/>
      <c r="C9" s="6" t="s">
        <v>4</v>
      </c>
      <c r="D9" s="665" t="s">
        <v>5</v>
      </c>
      <c r="E9" s="665"/>
      <c r="F9" s="665"/>
      <c r="G9" s="665" t="s">
        <v>109</v>
      </c>
      <c r="H9" s="666"/>
      <c r="I9" s="667"/>
      <c r="J9" s="668"/>
      <c r="K9" s="668"/>
      <c r="L9" s="669"/>
      <c r="O9" s="44" t="s">
        <v>1</v>
      </c>
      <c r="P9" s="45"/>
      <c r="Q9" s="44">
        <f>+D42</f>
        <v>0</v>
      </c>
      <c r="R9" s="46">
        <f>+P9*Q9</f>
        <v>0</v>
      </c>
      <c r="V9" t="s">
        <v>50</v>
      </c>
      <c r="W9" s="133">
        <v>700</v>
      </c>
      <c r="X9" s="122">
        <f>+H42</f>
        <v>1</v>
      </c>
      <c r="Y9" s="59">
        <f>+W9*X9</f>
        <v>700</v>
      </c>
    </row>
    <row r="10" spans="1:27" x14ac:dyDescent="0.2">
      <c r="A10" s="517">
        <v>0.625</v>
      </c>
      <c r="B10" s="47" t="s">
        <v>6</v>
      </c>
      <c r="C10" s="458"/>
      <c r="D10" s="38"/>
      <c r="E10" s="38"/>
      <c r="F10" s="39"/>
      <c r="G10" s="654"/>
      <c r="H10" s="655"/>
      <c r="I10" s="92" t="s">
        <v>92</v>
      </c>
      <c r="J10" s="56"/>
      <c r="K10" s="651">
        <v>0.5625</v>
      </c>
      <c r="L10" s="652"/>
      <c r="O10" s="44" t="s">
        <v>38</v>
      </c>
      <c r="P10" s="45"/>
      <c r="Q10" s="44">
        <f>+D43</f>
        <v>0</v>
      </c>
      <c r="R10" s="46">
        <f>+P10*Q10</f>
        <v>0</v>
      </c>
      <c r="V10" t="s">
        <v>26</v>
      </c>
      <c r="W10" s="133">
        <v>1900</v>
      </c>
      <c r="X10" s="265">
        <f>+H41</f>
        <v>0</v>
      </c>
      <c r="Y10" s="59">
        <f>+W10*X10</f>
        <v>0</v>
      </c>
    </row>
    <row r="11" spans="1:27" x14ac:dyDescent="0.2">
      <c r="A11" s="517"/>
      <c r="B11" s="47" t="s">
        <v>6</v>
      </c>
      <c r="C11" s="458"/>
      <c r="D11" s="38"/>
      <c r="E11" s="38"/>
      <c r="F11" s="39"/>
      <c r="G11" s="654"/>
      <c r="H11" s="655"/>
      <c r="I11" s="92" t="s">
        <v>99</v>
      </c>
      <c r="K11" s="656">
        <v>0</v>
      </c>
      <c r="L11" s="657"/>
      <c r="O11" s="34" t="s">
        <v>14</v>
      </c>
      <c r="P11" s="34"/>
      <c r="Q11" s="34">
        <f>SUM(Q8:Q10)</f>
        <v>45</v>
      </c>
      <c r="R11" s="35">
        <f>SUM(R8:R10)</f>
        <v>0</v>
      </c>
      <c r="V11" t="s">
        <v>329</v>
      </c>
      <c r="W11">
        <v>500</v>
      </c>
      <c r="X11" s="265"/>
      <c r="Y11" s="59">
        <f>+W11*X11</f>
        <v>0</v>
      </c>
    </row>
    <row r="12" spans="1:27" ht="16" thickBot="1" x14ac:dyDescent="0.25">
      <c r="A12" s="517"/>
      <c r="B12" s="47" t="s">
        <v>6</v>
      </c>
      <c r="C12" s="458"/>
      <c r="D12" s="38"/>
      <c r="E12" s="38"/>
      <c r="F12" s="39"/>
      <c r="G12" s="654"/>
      <c r="H12" s="655"/>
      <c r="I12" s="92" t="s">
        <v>94</v>
      </c>
      <c r="K12" s="656" t="s">
        <v>173</v>
      </c>
      <c r="L12" s="657"/>
      <c r="O12" s="44" t="s">
        <v>121</v>
      </c>
      <c r="P12" s="45"/>
      <c r="Q12" s="44"/>
      <c r="R12" s="46">
        <f>+P12*Q12</f>
        <v>0</v>
      </c>
      <c r="V12" s="25" t="s">
        <v>138</v>
      </c>
      <c r="W12" s="292"/>
      <c r="X12" s="264"/>
      <c r="Y12" s="258">
        <f>+W12*X12</f>
        <v>0</v>
      </c>
      <c r="Z12" s="259">
        <f>SUM(Y9:Y12)</f>
        <v>700</v>
      </c>
    </row>
    <row r="13" spans="1:27" ht="16" thickBot="1" x14ac:dyDescent="0.25">
      <c r="A13" s="517"/>
      <c r="B13" s="47" t="s">
        <v>6</v>
      </c>
      <c r="C13" s="458">
        <v>0.83333333333333337</v>
      </c>
      <c r="D13" s="38"/>
      <c r="E13" s="38"/>
      <c r="F13" s="39"/>
      <c r="G13" s="654"/>
      <c r="H13" s="655"/>
      <c r="I13" s="93" t="s">
        <v>224</v>
      </c>
      <c r="J13" s="57"/>
      <c r="K13" s="649">
        <v>0</v>
      </c>
      <c r="L13" s="650"/>
      <c r="O13" s="44" t="s">
        <v>139</v>
      </c>
      <c r="P13" s="45"/>
      <c r="Q13" s="44"/>
      <c r="R13" s="46">
        <f>+P13*Q13</f>
        <v>0</v>
      </c>
    </row>
    <row r="14" spans="1:27" ht="19" x14ac:dyDescent="0.25">
      <c r="A14" s="517"/>
      <c r="B14" s="47"/>
      <c r="C14" s="458"/>
      <c r="D14" s="38"/>
      <c r="E14" s="38"/>
      <c r="F14" s="39"/>
      <c r="G14" s="654"/>
      <c r="H14" s="655"/>
      <c r="I14" s="93"/>
      <c r="J14" s="57" t="s">
        <v>220</v>
      </c>
      <c r="K14" s="649">
        <v>0</v>
      </c>
      <c r="L14" s="650"/>
      <c r="O14" s="44" t="s">
        <v>140</v>
      </c>
      <c r="P14" s="45"/>
      <c r="Q14" s="44"/>
      <c r="R14" s="46">
        <f>+P14*Q14</f>
        <v>0</v>
      </c>
      <c r="V14" s="320" t="s">
        <v>40</v>
      </c>
      <c r="W14" s="320"/>
      <c r="X14" s="320"/>
      <c r="Y14" s="320"/>
    </row>
    <row r="15" spans="1:27" x14ac:dyDescent="0.2">
      <c r="A15" s="517"/>
      <c r="B15" s="47"/>
      <c r="C15" s="458"/>
      <c r="D15" s="38" t="s">
        <v>882</v>
      </c>
      <c r="E15" s="38"/>
      <c r="F15" s="39"/>
      <c r="G15" s="654"/>
      <c r="H15" s="655"/>
      <c r="I15" s="93"/>
      <c r="J15" s="57" t="s">
        <v>221</v>
      </c>
      <c r="K15" s="649">
        <v>0</v>
      </c>
      <c r="L15" s="650"/>
      <c r="O15" s="44" t="s">
        <v>142</v>
      </c>
      <c r="P15" s="45"/>
      <c r="Q15" s="44"/>
      <c r="R15" s="46">
        <f>+P15*Q15</f>
        <v>0</v>
      </c>
      <c r="V15" t="s">
        <v>40</v>
      </c>
      <c r="W15" s="133">
        <v>700</v>
      </c>
      <c r="X15" s="266">
        <f>+F41</f>
        <v>2</v>
      </c>
      <c r="Y15" s="59">
        <f t="shared" ref="Y15:Y20" si="0">+W15*X15</f>
        <v>1400</v>
      </c>
    </row>
    <row r="16" spans="1:27" x14ac:dyDescent="0.2">
      <c r="A16" s="517"/>
      <c r="B16" s="47"/>
      <c r="C16" s="458"/>
      <c r="D16" s="38"/>
      <c r="E16" s="38"/>
      <c r="F16" s="39"/>
      <c r="G16" s="654"/>
      <c r="H16" s="655"/>
      <c r="I16" s="93"/>
      <c r="J16" s="57" t="s">
        <v>223</v>
      </c>
      <c r="K16" s="649">
        <v>0</v>
      </c>
      <c r="L16" s="650"/>
      <c r="O16" s="44" t="s">
        <v>22</v>
      </c>
      <c r="P16" s="45"/>
      <c r="Q16" s="44"/>
      <c r="R16" s="46">
        <f>+P16*Q16</f>
        <v>0</v>
      </c>
      <c r="V16" t="s">
        <v>207</v>
      </c>
      <c r="W16" s="133">
        <v>1400</v>
      </c>
      <c r="X16" s="265">
        <f>+F43</f>
        <v>1</v>
      </c>
      <c r="Y16" s="59">
        <f t="shared" si="0"/>
        <v>1400</v>
      </c>
    </row>
    <row r="17" spans="1:27" x14ac:dyDescent="0.2">
      <c r="A17" s="517"/>
      <c r="B17" s="47"/>
      <c r="C17" s="458"/>
      <c r="D17" s="38"/>
      <c r="E17" s="38"/>
      <c r="F17" s="39"/>
      <c r="G17" s="654"/>
      <c r="H17" s="655"/>
      <c r="I17" s="93"/>
      <c r="J17" s="57" t="s">
        <v>222</v>
      </c>
      <c r="K17" s="649">
        <v>0</v>
      </c>
      <c r="L17" s="650"/>
      <c r="O17" s="34" t="s">
        <v>141</v>
      </c>
      <c r="P17" s="37"/>
      <c r="Q17" s="34">
        <f>+D45</f>
        <v>2.25</v>
      </c>
      <c r="R17" s="35">
        <f>SUM(R12:R16)</f>
        <v>0</v>
      </c>
      <c r="V17" t="s">
        <v>253</v>
      </c>
      <c r="W17" s="133">
        <v>1000</v>
      </c>
      <c r="X17" s="265">
        <f>+F42</f>
        <v>0</v>
      </c>
      <c r="Y17" s="59">
        <f t="shared" si="0"/>
        <v>0</v>
      </c>
    </row>
    <row r="18" spans="1:27" x14ac:dyDescent="0.2">
      <c r="A18" s="648" t="s">
        <v>2</v>
      </c>
      <c r="B18" s="636"/>
      <c r="C18" s="636"/>
      <c r="D18" s="636"/>
      <c r="E18" s="636"/>
      <c r="F18" s="646" t="s">
        <v>257</v>
      </c>
      <c r="G18" s="646"/>
      <c r="H18" s="647"/>
      <c r="I18" s="93"/>
      <c r="J18" s="57" t="s">
        <v>225</v>
      </c>
      <c r="K18" s="649">
        <v>0</v>
      </c>
      <c r="L18" s="650"/>
      <c r="O18" s="34" t="s">
        <v>53</v>
      </c>
      <c r="P18" s="68"/>
      <c r="Q18" s="68"/>
      <c r="R18" s="135">
        <f>+R17+R11</f>
        <v>0</v>
      </c>
      <c r="V18" t="s">
        <v>55</v>
      </c>
      <c r="W18" s="133"/>
      <c r="X18" s="265">
        <f>+F44</f>
        <v>0</v>
      </c>
      <c r="Y18" s="59">
        <f t="shared" si="0"/>
        <v>0</v>
      </c>
    </row>
    <row r="19" spans="1:27" ht="16" thickBot="1" x14ac:dyDescent="0.25">
      <c r="A19" s="11" t="s">
        <v>8</v>
      </c>
      <c r="B19" s="12"/>
      <c r="C19" s="12"/>
      <c r="D19" s="12"/>
      <c r="E19" s="13"/>
      <c r="F19" s="4"/>
      <c r="H19" s="5"/>
      <c r="I19" s="638">
        <v>0</v>
      </c>
      <c r="J19" s="639"/>
      <c r="K19" s="639"/>
      <c r="L19" s="640"/>
      <c r="O19" s="124" t="s">
        <v>111</v>
      </c>
      <c r="R19" s="118"/>
      <c r="V19" t="s">
        <v>153</v>
      </c>
      <c r="W19" s="133">
        <v>700</v>
      </c>
      <c r="X19" s="265">
        <f>+F45</f>
        <v>0</v>
      </c>
      <c r="Y19" s="59">
        <f t="shared" si="0"/>
        <v>0</v>
      </c>
    </row>
    <row r="20" spans="1:27" ht="20" thickBot="1" x14ac:dyDescent="0.3">
      <c r="A20" s="48"/>
      <c r="B20" s="278" t="s">
        <v>883</v>
      </c>
      <c r="C20" s="42"/>
      <c r="D20" s="42"/>
      <c r="E20" s="41"/>
      <c r="F20" s="271"/>
      <c r="G20" s="39"/>
      <c r="H20" s="272"/>
      <c r="I20" s="92" t="s">
        <v>93</v>
      </c>
      <c r="J20" s="55"/>
      <c r="K20" s="651">
        <v>0.54166666666666663</v>
      </c>
      <c r="L20" s="652"/>
      <c r="O20" s="124" t="s">
        <v>102</v>
      </c>
      <c r="R20" s="125">
        <f>+R18-R19</f>
        <v>0</v>
      </c>
      <c r="V20" s="25" t="s">
        <v>122</v>
      </c>
      <c r="W20" s="293">
        <v>200</v>
      </c>
      <c r="X20" s="264"/>
      <c r="Y20" s="258">
        <f t="shared" si="0"/>
        <v>0</v>
      </c>
      <c r="Z20" s="259">
        <f>SUM(Y15:Y20)</f>
        <v>2800</v>
      </c>
      <c r="AA20" s="294">
        <f>+Z12+Z20</f>
        <v>3500</v>
      </c>
    </row>
    <row r="21" spans="1:27" x14ac:dyDescent="0.2">
      <c r="A21" s="49" t="s">
        <v>25</v>
      </c>
      <c r="B21" s="12"/>
      <c r="C21" s="12"/>
      <c r="D21" s="12"/>
      <c r="E21" s="13"/>
      <c r="I21" s="92" t="s">
        <v>22</v>
      </c>
      <c r="J21" s="16"/>
      <c r="K21" s="632">
        <v>0</v>
      </c>
      <c r="L21" s="633"/>
      <c r="O21" t="s">
        <v>36</v>
      </c>
      <c r="R21" s="123">
        <f>+Z7</f>
        <v>7325</v>
      </c>
      <c r="W21" s="134"/>
      <c r="Y21"/>
    </row>
    <row r="22" spans="1:27" ht="20" thickBot="1" x14ac:dyDescent="0.3">
      <c r="A22" s="48"/>
      <c r="B22" s="278" t="s">
        <v>884</v>
      </c>
      <c r="C22" s="42"/>
      <c r="D22" s="42"/>
      <c r="E22" s="41"/>
      <c r="F22" s="271"/>
      <c r="G22" s="39"/>
      <c r="H22" s="272"/>
      <c r="I22" s="93" t="s">
        <v>95</v>
      </c>
      <c r="J22" s="50"/>
      <c r="K22" s="632">
        <v>0</v>
      </c>
      <c r="L22" s="633"/>
      <c r="O22" s="6" t="s">
        <v>124</v>
      </c>
      <c r="R22" s="36">
        <f>+R20-R21</f>
        <v>-7325</v>
      </c>
      <c r="V22" s="212" t="s">
        <v>255</v>
      </c>
      <c r="W22" s="212"/>
      <c r="X22" s="212"/>
      <c r="Y22" s="212"/>
    </row>
    <row r="23" spans="1:27" ht="16" thickTop="1" x14ac:dyDescent="0.2">
      <c r="A23" s="11" t="s">
        <v>9</v>
      </c>
      <c r="B23" s="12"/>
      <c r="C23" s="12"/>
      <c r="D23" s="12"/>
      <c r="E23" s="13"/>
      <c r="I23" s="92" t="s">
        <v>96</v>
      </c>
      <c r="J23" s="16"/>
      <c r="K23" s="632">
        <v>0</v>
      </c>
      <c r="L23" s="633"/>
      <c r="V23" t="s">
        <v>105</v>
      </c>
      <c r="W23" s="133">
        <v>65</v>
      </c>
      <c r="X23" s="122">
        <f>+Q11</f>
        <v>45</v>
      </c>
      <c r="Y23" s="59">
        <f>+W23*X23</f>
        <v>2925</v>
      </c>
    </row>
    <row r="24" spans="1:27" x14ac:dyDescent="0.2">
      <c r="A24" s="9" t="s">
        <v>13</v>
      </c>
      <c r="B24" s="277"/>
      <c r="C24" s="277" t="s">
        <v>889</v>
      </c>
      <c r="D24" s="122"/>
      <c r="E24" s="273"/>
      <c r="F24" s="43"/>
      <c r="G24" s="43"/>
      <c r="H24" s="43"/>
      <c r="I24" s="638" t="s">
        <v>270</v>
      </c>
      <c r="J24" s="639"/>
      <c r="K24" s="639"/>
      <c r="L24" s="640"/>
      <c r="V24" t="s">
        <v>254</v>
      </c>
      <c r="W24" s="133">
        <v>20</v>
      </c>
      <c r="X24" s="122">
        <f>+W1</f>
        <v>0</v>
      </c>
      <c r="Y24" s="59">
        <f>+W24*X24</f>
        <v>0</v>
      </c>
    </row>
    <row r="25" spans="1:27" x14ac:dyDescent="0.2">
      <c r="A25" s="9" t="s">
        <v>256</v>
      </c>
      <c r="B25" s="277"/>
      <c r="C25" s="277"/>
      <c r="D25" s="122"/>
      <c r="E25" s="273"/>
      <c r="F25" s="43"/>
      <c r="G25" s="43"/>
      <c r="H25" s="43"/>
      <c r="I25" s="274"/>
      <c r="J25" s="132" t="s">
        <v>232</v>
      </c>
      <c r="K25" s="310">
        <f>+K26*18+K27*16+K28*16</f>
        <v>0</v>
      </c>
      <c r="L25" s="311"/>
      <c r="V25" t="s">
        <v>101</v>
      </c>
      <c r="W25" s="31"/>
      <c r="X25" s="122"/>
      <c r="Y25" s="59">
        <f>+W25*X25</f>
        <v>0</v>
      </c>
    </row>
    <row r="26" spans="1:27" ht="16" thickBot="1" x14ac:dyDescent="0.25">
      <c r="A26" s="9" t="s">
        <v>20</v>
      </c>
      <c r="B26" s="277"/>
      <c r="C26" s="277" t="s">
        <v>890</v>
      </c>
      <c r="D26" s="122"/>
      <c r="E26" s="273"/>
      <c r="F26" s="43"/>
      <c r="G26" s="43"/>
      <c r="H26" s="43"/>
      <c r="I26" s="93" t="s">
        <v>271</v>
      </c>
      <c r="J26" s="50"/>
      <c r="K26" s="632">
        <v>0</v>
      </c>
      <c r="L26" s="633"/>
      <c r="V26" s="25" t="s">
        <v>135</v>
      </c>
      <c r="W26" s="118"/>
      <c r="X26" s="264"/>
      <c r="Y26" s="258">
        <f>+W26*X26</f>
        <v>0</v>
      </c>
      <c r="Z26" s="259">
        <f>SUM(Y23:Y26)</f>
        <v>2925</v>
      </c>
    </row>
    <row r="27" spans="1:27" x14ac:dyDescent="0.2">
      <c r="A27" s="10" t="s">
        <v>20</v>
      </c>
      <c r="B27" s="278"/>
      <c r="C27" s="278" t="s">
        <v>891</v>
      </c>
      <c r="D27" s="268"/>
      <c r="E27" s="269"/>
      <c r="F27" s="271"/>
      <c r="G27" s="39"/>
      <c r="H27" s="272"/>
      <c r="I27" s="93" t="s">
        <v>226</v>
      </c>
      <c r="J27" s="50"/>
      <c r="K27" s="632">
        <v>0</v>
      </c>
      <c r="L27" s="633"/>
      <c r="Y27"/>
    </row>
    <row r="28" spans="1:27" ht="19" x14ac:dyDescent="0.25">
      <c r="A28" s="11" t="s">
        <v>38</v>
      </c>
      <c r="B28" s="12"/>
      <c r="C28" s="12"/>
      <c r="D28" s="12"/>
      <c r="E28" s="13"/>
      <c r="F28" s="2"/>
      <c r="G28" s="3"/>
      <c r="H28" s="136"/>
      <c r="I28" s="93" t="s">
        <v>227</v>
      </c>
      <c r="J28" s="50"/>
      <c r="K28" s="632">
        <v>0</v>
      </c>
      <c r="L28" s="633"/>
      <c r="V28" s="212" t="s">
        <v>126</v>
      </c>
      <c r="W28" s="212"/>
      <c r="X28" s="212"/>
      <c r="Y28" s="212"/>
    </row>
    <row r="29" spans="1:27" x14ac:dyDescent="0.2">
      <c r="A29" s="10"/>
      <c r="B29" s="641"/>
      <c r="C29" s="641"/>
      <c r="D29" s="641"/>
      <c r="E29" s="642"/>
      <c r="F29" s="7"/>
      <c r="G29" s="8"/>
      <c r="H29" s="1"/>
      <c r="I29" s="93"/>
      <c r="J29" s="50" t="s">
        <v>46</v>
      </c>
      <c r="K29" s="643">
        <f>SUM(K26:L28)</f>
        <v>0</v>
      </c>
      <c r="L29" s="644"/>
      <c r="V29" s="30" t="s">
        <v>57</v>
      </c>
      <c r="W29" s="133">
        <v>250</v>
      </c>
      <c r="X29" s="265">
        <f>+K26</f>
        <v>0</v>
      </c>
      <c r="Y29" s="59">
        <f>+W29*X29</f>
        <v>0</v>
      </c>
    </row>
    <row r="30" spans="1:27" x14ac:dyDescent="0.2">
      <c r="A30" s="645" t="s">
        <v>127</v>
      </c>
      <c r="B30" s="646"/>
      <c r="C30" s="646"/>
      <c r="D30" s="646"/>
      <c r="E30" s="646"/>
      <c r="F30" s="646"/>
      <c r="G30" s="646"/>
      <c r="H30" s="647"/>
      <c r="I30" s="638" t="s">
        <v>283</v>
      </c>
      <c r="J30" s="639"/>
      <c r="K30" s="639"/>
      <c r="L30" s="640"/>
      <c r="V30" s="30" t="s">
        <v>58</v>
      </c>
      <c r="W30" s="133">
        <v>230</v>
      </c>
      <c r="X30" s="265">
        <f>+K27</f>
        <v>0</v>
      </c>
      <c r="Y30" s="59">
        <f>+W30*X30</f>
        <v>0</v>
      </c>
      <c r="Z30" s="31"/>
    </row>
    <row r="31" spans="1:27" x14ac:dyDescent="0.2">
      <c r="A31" s="4"/>
      <c r="I31" s="93" t="s">
        <v>652</v>
      </c>
      <c r="J31" s="50"/>
      <c r="K31" s="632">
        <v>0</v>
      </c>
      <c r="L31" s="633"/>
      <c r="V31" s="30" t="s">
        <v>59</v>
      </c>
      <c r="W31" s="133">
        <v>250</v>
      </c>
      <c r="X31" s="265">
        <f>+K28</f>
        <v>0</v>
      </c>
      <c r="Y31" s="59">
        <f>+W31*X31</f>
        <v>0</v>
      </c>
    </row>
    <row r="32" spans="1:27" ht="16" thickBot="1" x14ac:dyDescent="0.25">
      <c r="A32" s="4"/>
      <c r="I32" s="93" t="s">
        <v>653</v>
      </c>
      <c r="J32" s="50"/>
      <c r="K32" s="632">
        <v>0</v>
      </c>
      <c r="L32" s="633"/>
      <c r="V32" s="260" t="s">
        <v>47</v>
      </c>
      <c r="W32" s="293">
        <v>25</v>
      </c>
      <c r="X32" s="263"/>
      <c r="Y32" s="258">
        <f>+W32*X32</f>
        <v>0</v>
      </c>
      <c r="Z32" s="261">
        <f>SUM(Y29:Y32)</f>
        <v>0</v>
      </c>
    </row>
    <row r="33" spans="1:27" x14ac:dyDescent="0.2">
      <c r="A33" s="4"/>
      <c r="I33" s="93" t="s">
        <v>654</v>
      </c>
      <c r="J33" s="50"/>
      <c r="K33" s="632">
        <v>0</v>
      </c>
      <c r="L33" s="633"/>
      <c r="W33" s="31"/>
      <c r="X33" s="31"/>
    </row>
    <row r="34" spans="1:27" ht="19" x14ac:dyDescent="0.25">
      <c r="A34" s="4"/>
      <c r="I34" s="93" t="s">
        <v>628</v>
      </c>
      <c r="J34" s="50"/>
      <c r="K34" s="632">
        <v>0</v>
      </c>
      <c r="L34" s="633"/>
      <c r="V34" s="212" t="s">
        <v>49</v>
      </c>
      <c r="W34" s="212"/>
      <c r="X34" s="212"/>
      <c r="Y34" s="212"/>
    </row>
    <row r="35" spans="1:27" x14ac:dyDescent="0.2">
      <c r="A35" s="4"/>
      <c r="I35" s="93" t="s">
        <v>645</v>
      </c>
      <c r="J35" s="50"/>
      <c r="K35" s="632">
        <v>0</v>
      </c>
      <c r="L35" s="633"/>
      <c r="V35" t="s">
        <v>108</v>
      </c>
      <c r="W35" s="133">
        <v>1000</v>
      </c>
      <c r="X35" s="122"/>
      <c r="Y35" s="59">
        <f>+W35*X35</f>
        <v>0</v>
      </c>
    </row>
    <row r="36" spans="1:27" x14ac:dyDescent="0.2">
      <c r="A36" s="4"/>
      <c r="I36" s="638" t="s">
        <v>172</v>
      </c>
      <c r="J36" s="639"/>
      <c r="K36" s="639"/>
      <c r="L36" s="640"/>
      <c r="V36" t="s">
        <v>268</v>
      </c>
      <c r="W36" s="133">
        <v>400</v>
      </c>
      <c r="X36" s="122">
        <v>1</v>
      </c>
      <c r="Y36" s="59">
        <f>+W36*X36</f>
        <v>400</v>
      </c>
    </row>
    <row r="37" spans="1:27" x14ac:dyDescent="0.2">
      <c r="A37" s="4"/>
      <c r="I37" s="313" t="s">
        <v>647</v>
      </c>
      <c r="J37" s="3"/>
      <c r="K37" s="632" t="s">
        <v>885</v>
      </c>
      <c r="L37" s="633"/>
      <c r="V37" t="s">
        <v>269</v>
      </c>
      <c r="W37" s="133">
        <v>500</v>
      </c>
      <c r="X37" s="122">
        <v>1</v>
      </c>
      <c r="Y37" s="59">
        <f>+W37*X37</f>
        <v>500</v>
      </c>
    </row>
    <row r="38" spans="1:27" ht="16" thickBot="1" x14ac:dyDescent="0.25">
      <c r="A38" s="4"/>
      <c r="I38" s="93" t="s">
        <v>648</v>
      </c>
      <c r="K38" s="632" t="s">
        <v>886</v>
      </c>
      <c r="L38" s="633"/>
      <c r="V38" s="25" t="s">
        <v>109</v>
      </c>
      <c r="W38" s="25"/>
      <c r="X38" s="25"/>
      <c r="Y38" s="258"/>
      <c r="Z38" s="259">
        <f>SUM(Y35:Y38)</f>
        <v>900</v>
      </c>
    </row>
    <row r="39" spans="1:27" x14ac:dyDescent="0.2">
      <c r="A39" s="4"/>
      <c r="I39" s="92" t="s">
        <v>649</v>
      </c>
      <c r="K39" s="632" t="s">
        <v>887</v>
      </c>
      <c r="L39" s="633"/>
    </row>
    <row r="40" spans="1:27" x14ac:dyDescent="0.2">
      <c r="A40" s="634" t="s">
        <v>10</v>
      </c>
      <c r="B40" s="635"/>
      <c r="C40" s="635"/>
      <c r="D40" s="635"/>
      <c r="E40" s="636" t="s">
        <v>29</v>
      </c>
      <c r="F40" s="636"/>
      <c r="G40" s="636"/>
      <c r="H40" s="637"/>
      <c r="I40" s="92" t="s">
        <v>356</v>
      </c>
      <c r="K40" s="632" t="s">
        <v>885</v>
      </c>
      <c r="L40" s="633"/>
      <c r="Y40"/>
      <c r="AA40" s="33"/>
    </row>
    <row r="41" spans="1:27" ht="19" x14ac:dyDescent="0.25">
      <c r="A41" s="9" t="s">
        <v>0</v>
      </c>
      <c r="D41" s="40">
        <v>45</v>
      </c>
      <c r="E41" s="27" t="s">
        <v>17</v>
      </c>
      <c r="F41" s="51">
        <v>2</v>
      </c>
      <c r="G41" s="204" t="s">
        <v>26</v>
      </c>
      <c r="H41" s="205"/>
      <c r="I41" s="92" t="s">
        <v>650</v>
      </c>
      <c r="K41" s="632" t="s">
        <v>888</v>
      </c>
      <c r="L41" s="633"/>
      <c r="Y41"/>
    </row>
    <row r="42" spans="1:27" ht="19" x14ac:dyDescent="0.25">
      <c r="A42" s="9" t="s">
        <v>1</v>
      </c>
      <c r="B42" t="s">
        <v>11</v>
      </c>
      <c r="D42" s="88"/>
      <c r="E42" s="28" t="s">
        <v>214</v>
      </c>
      <c r="F42" s="52"/>
      <c r="G42" s="206" t="s">
        <v>28</v>
      </c>
      <c r="H42" s="207">
        <v>1</v>
      </c>
      <c r="I42" s="638" t="s">
        <v>49</v>
      </c>
      <c r="J42" s="639"/>
      <c r="K42" s="639"/>
      <c r="L42" s="640"/>
      <c r="Y42"/>
    </row>
    <row r="43" spans="1:27" ht="19" x14ac:dyDescent="0.25">
      <c r="A43" s="9" t="s">
        <v>12</v>
      </c>
      <c r="D43" s="88"/>
      <c r="E43" s="28" t="s">
        <v>18</v>
      </c>
      <c r="F43" s="52">
        <v>1</v>
      </c>
      <c r="G43" s="206"/>
      <c r="H43" s="207"/>
      <c r="I43" s="53" t="s">
        <v>48</v>
      </c>
      <c r="J43" s="47"/>
      <c r="K43" s="628"/>
      <c r="L43" s="629"/>
      <c r="Y43"/>
    </row>
    <row r="44" spans="1:27" ht="17" thickBot="1" x14ac:dyDescent="0.25">
      <c r="A44" s="9"/>
      <c r="B44" s="6" t="s">
        <v>14</v>
      </c>
      <c r="D44" s="29">
        <f>SUM(D41:D43)</f>
        <v>45</v>
      </c>
      <c r="E44" s="28" t="s">
        <v>24</v>
      </c>
      <c r="F44" s="52"/>
      <c r="G44" s="208" t="s">
        <v>46</v>
      </c>
      <c r="H44" s="202">
        <f>SUM(H41:H43)</f>
        <v>1</v>
      </c>
      <c r="I44" s="53" t="s">
        <v>27</v>
      </c>
      <c r="J44" s="47"/>
      <c r="K44" s="630"/>
      <c r="L44" s="631"/>
    </row>
    <row r="45" spans="1:27" ht="17" thickTop="1" x14ac:dyDescent="0.2">
      <c r="A45" s="4"/>
      <c r="D45" s="137">
        <f>+D44/20</f>
        <v>2.25</v>
      </c>
      <c r="E45" s="28" t="s">
        <v>27</v>
      </c>
      <c r="F45" s="52"/>
      <c r="I45" s="54"/>
      <c r="J45" s="89"/>
      <c r="K45" s="630"/>
      <c r="L45" s="631"/>
    </row>
    <row r="46" spans="1:27" ht="17" thickBot="1" x14ac:dyDescent="0.25">
      <c r="A46" s="4"/>
      <c r="E46" s="28"/>
      <c r="F46" s="52"/>
      <c r="L46" s="5"/>
    </row>
    <row r="47" spans="1:27" ht="16" x14ac:dyDescent="0.2">
      <c r="A47" s="4" t="s">
        <v>45</v>
      </c>
      <c r="C47" s="47">
        <v>2</v>
      </c>
      <c r="E47" s="201" t="s">
        <v>46</v>
      </c>
      <c r="F47" s="203">
        <f>SUM(F41:F46)</f>
        <v>3</v>
      </c>
      <c r="J47" s="18"/>
      <c r="K47" s="19"/>
      <c r="L47" s="5"/>
      <c r="N47" s="90" t="s">
        <v>52</v>
      </c>
      <c r="O47" s="90" t="s">
        <v>273</v>
      </c>
      <c r="P47" s="90" t="s">
        <v>182</v>
      </c>
      <c r="Q47" s="291" t="s">
        <v>51</v>
      </c>
      <c r="R47" s="90" t="s">
        <v>46</v>
      </c>
    </row>
    <row r="48" spans="1:27" x14ac:dyDescent="0.2">
      <c r="A48" s="4" t="s">
        <v>34</v>
      </c>
      <c r="C48" s="47">
        <f>+L65</f>
        <v>0</v>
      </c>
      <c r="J48" s="20"/>
      <c r="K48" s="21"/>
      <c r="L48" s="5"/>
    </row>
    <row r="49" spans="1:25" x14ac:dyDescent="0.2">
      <c r="A49" s="4" t="s">
        <v>35</v>
      </c>
      <c r="C49" s="89">
        <f>+A65</f>
        <v>0</v>
      </c>
      <c r="J49" s="20"/>
      <c r="K49" s="21"/>
      <c r="L49" s="5"/>
    </row>
    <row r="50" spans="1:25" x14ac:dyDescent="0.2">
      <c r="A50" s="4"/>
      <c r="C50" s="90">
        <f>SUM(C47:C49)</f>
        <v>2</v>
      </c>
      <c r="J50" s="20"/>
      <c r="K50" s="21"/>
      <c r="L50" s="5"/>
    </row>
    <row r="51" spans="1:25" x14ac:dyDescent="0.2">
      <c r="A51" s="4"/>
      <c r="J51" s="20"/>
      <c r="K51" s="21"/>
      <c r="L51" s="5"/>
    </row>
    <row r="52" spans="1:25" x14ac:dyDescent="0.2">
      <c r="A52" s="4"/>
      <c r="J52" s="20"/>
      <c r="K52" s="21"/>
      <c r="L52" s="5"/>
    </row>
    <row r="53" spans="1:25" x14ac:dyDescent="0.2">
      <c r="A53" s="4"/>
      <c r="G53" s="6"/>
      <c r="J53" s="20"/>
      <c r="K53" s="21"/>
      <c r="L53" s="5"/>
    </row>
    <row r="54" spans="1:25" x14ac:dyDescent="0.2">
      <c r="A54" s="4"/>
      <c r="J54" s="20"/>
      <c r="K54" s="21"/>
      <c r="L54" s="5"/>
    </row>
    <row r="55" spans="1:25" x14ac:dyDescent="0.2">
      <c r="A55" s="4"/>
      <c r="J55" s="20"/>
      <c r="K55" s="21"/>
      <c r="L55" s="5"/>
    </row>
    <row r="56" spans="1:25" x14ac:dyDescent="0.2">
      <c r="A56" s="4"/>
      <c r="F56" s="6" t="s">
        <v>19</v>
      </c>
      <c r="J56" s="20"/>
      <c r="K56" s="21"/>
      <c r="L56" s="5"/>
    </row>
    <row r="57" spans="1:25" ht="16" thickBot="1" x14ac:dyDescent="0.25">
      <c r="A57" s="4"/>
      <c r="J57" s="20"/>
      <c r="K57" s="21"/>
      <c r="L57" s="5"/>
    </row>
    <row r="58" spans="1:25" x14ac:dyDescent="0.2">
      <c r="A58" s="4"/>
      <c r="E58" s="18"/>
      <c r="F58" s="24"/>
      <c r="G58" s="24"/>
      <c r="H58" s="19"/>
      <c r="J58" s="20"/>
      <c r="K58" s="21"/>
      <c r="L58" s="5"/>
      <c r="W58" s="31"/>
      <c r="Y58"/>
    </row>
    <row r="59" spans="1:25" x14ac:dyDescent="0.2">
      <c r="A59" s="4"/>
      <c r="E59" s="20"/>
      <c r="H59" s="21"/>
      <c r="J59" s="20"/>
      <c r="K59" s="21"/>
      <c r="L59" s="5"/>
      <c r="Y59"/>
    </row>
    <row r="60" spans="1:25" x14ac:dyDescent="0.2">
      <c r="A60" s="4"/>
      <c r="E60" s="20"/>
      <c r="H60" s="21"/>
      <c r="J60" s="20"/>
      <c r="K60" s="21"/>
      <c r="L60" s="5"/>
      <c r="Y60"/>
    </row>
    <row r="61" spans="1:25" x14ac:dyDescent="0.2">
      <c r="A61" s="4"/>
      <c r="E61" s="20"/>
      <c r="H61" s="21"/>
      <c r="J61" s="20"/>
      <c r="K61" s="21"/>
      <c r="L61" s="5"/>
      <c r="Y61"/>
    </row>
    <row r="62" spans="1:25" x14ac:dyDescent="0.2">
      <c r="A62" s="4"/>
      <c r="E62" s="20"/>
      <c r="H62" s="21"/>
      <c r="J62" s="20"/>
      <c r="K62" s="21"/>
      <c r="L62" s="5"/>
      <c r="Y62"/>
    </row>
    <row r="63" spans="1:25" x14ac:dyDescent="0.2">
      <c r="A63" s="4"/>
      <c r="E63" s="20"/>
      <c r="H63" s="21"/>
      <c r="J63" s="20"/>
      <c r="K63" s="21"/>
      <c r="L63" s="5"/>
      <c r="P63" s="443">
        <f>SUM(P48:P62)</f>
        <v>0</v>
      </c>
      <c r="Q63" s="443">
        <f>SUM(Q48:Q62)</f>
        <v>0</v>
      </c>
      <c r="R63" s="443">
        <f>SUM(R48:R62)</f>
        <v>0</v>
      </c>
      <c r="Y63"/>
    </row>
    <row r="64" spans="1:25" ht="16" thickBot="1" x14ac:dyDescent="0.25">
      <c r="A64" s="4"/>
      <c r="E64" s="22"/>
      <c r="F64" s="25"/>
      <c r="G64" s="25"/>
      <c r="H64" s="23"/>
      <c r="J64" s="22"/>
      <c r="K64" s="23"/>
      <c r="L64" s="5"/>
      <c r="Y64"/>
    </row>
    <row r="65" spans="1:25" x14ac:dyDescent="0.2">
      <c r="A65" s="275">
        <f>SUM(C65:H65)</f>
        <v>0</v>
      </c>
      <c r="B65" s="8"/>
      <c r="C65" s="214"/>
      <c r="D65" s="8"/>
      <c r="E65" s="8"/>
      <c r="F65" s="8"/>
      <c r="G65" s="8"/>
      <c r="H65" s="8"/>
      <c r="I65" s="8"/>
      <c r="J65" s="8"/>
      <c r="K65" s="8"/>
      <c r="L65" s="276">
        <f>SUM(L47:L64)</f>
        <v>0</v>
      </c>
      <c r="Y65"/>
    </row>
    <row r="66" spans="1:25" x14ac:dyDescent="0.2">
      <c r="Y66"/>
    </row>
    <row r="67" spans="1:25" x14ac:dyDescent="0.2">
      <c r="Y67"/>
    </row>
    <row r="68" spans="1:25" x14ac:dyDescent="0.2">
      <c r="Y68"/>
    </row>
  </sheetData>
  <mergeCells count="58">
    <mergeCell ref="V8:Y8"/>
    <mergeCell ref="G11:H11"/>
    <mergeCell ref="K11:L11"/>
    <mergeCell ref="D7:G7"/>
    <mergeCell ref="H7:I7"/>
    <mergeCell ref="J7:L7"/>
    <mergeCell ref="A8:H8"/>
    <mergeCell ref="I8:L8"/>
    <mergeCell ref="D9:F9"/>
    <mergeCell ref="G9:H9"/>
    <mergeCell ref="I9:L9"/>
    <mergeCell ref="G10:H10"/>
    <mergeCell ref="K10:L10"/>
    <mergeCell ref="G12:H12"/>
    <mergeCell ref="K12:L12"/>
    <mergeCell ref="G13:H13"/>
    <mergeCell ref="K13:L13"/>
    <mergeCell ref="G14:H14"/>
    <mergeCell ref="K14:L14"/>
    <mergeCell ref="G15:H15"/>
    <mergeCell ref="K15:L15"/>
    <mergeCell ref="G16:H16"/>
    <mergeCell ref="K16:L16"/>
    <mergeCell ref="G17:H17"/>
    <mergeCell ref="K17:L17"/>
    <mergeCell ref="K28:L28"/>
    <mergeCell ref="A18:E18"/>
    <mergeCell ref="F18:H18"/>
    <mergeCell ref="K18:L18"/>
    <mergeCell ref="I19:L19"/>
    <mergeCell ref="K20:L20"/>
    <mergeCell ref="K21:L21"/>
    <mergeCell ref="K22:L22"/>
    <mergeCell ref="K23:L23"/>
    <mergeCell ref="I24:L24"/>
    <mergeCell ref="K26:L26"/>
    <mergeCell ref="K27:L27"/>
    <mergeCell ref="K38:L38"/>
    <mergeCell ref="B29:E29"/>
    <mergeCell ref="K29:L29"/>
    <mergeCell ref="A30:H30"/>
    <mergeCell ref="I30:L30"/>
    <mergeCell ref="K31:L31"/>
    <mergeCell ref="K32:L32"/>
    <mergeCell ref="K33:L33"/>
    <mergeCell ref="K34:L34"/>
    <mergeCell ref="K35:L35"/>
    <mergeCell ref="I36:L36"/>
    <mergeCell ref="K37:L37"/>
    <mergeCell ref="K43:L43"/>
    <mergeCell ref="K44:L44"/>
    <mergeCell ref="K45:L45"/>
    <mergeCell ref="K39:L39"/>
    <mergeCell ref="A40:D40"/>
    <mergeCell ref="E40:H40"/>
    <mergeCell ref="K40:L40"/>
    <mergeCell ref="K41:L41"/>
    <mergeCell ref="I42:L42"/>
  </mergeCells>
  <conditionalFormatting sqref="K11:L18">
    <cfRule type="notContainsText" dxfId="49" priority="5" operator="notContains" text="0">
      <formula>ISERROR(SEARCH("0",K11))</formula>
    </cfRule>
  </conditionalFormatting>
  <conditionalFormatting sqref="K21:L23">
    <cfRule type="notContainsText" dxfId="48" priority="4" operator="notContains" text="0">
      <formula>ISERROR(SEARCH("0",K21))</formula>
    </cfRule>
  </conditionalFormatting>
  <conditionalFormatting sqref="K26:L28">
    <cfRule type="notContainsText" dxfId="47" priority="3" operator="notContains" text="0">
      <formula>ISERROR(SEARCH("0",K26))</formula>
    </cfRule>
  </conditionalFormatting>
  <conditionalFormatting sqref="K31:L35">
    <cfRule type="notContainsText" dxfId="46" priority="2" operator="notContains" text="0">
      <formula>ISERROR(SEARCH("0",K31))</formula>
    </cfRule>
  </conditionalFormatting>
  <conditionalFormatting sqref="K37:L41">
    <cfRule type="notContainsText" dxfId="45" priority="1" operator="notContains" text="0">
      <formula>ISERROR(SEARCH("0",K37))</formula>
    </cfRule>
  </conditionalFormatting>
  <pageMargins left="0.7" right="0.7" top="0.75" bottom="0.75" header="0.3" footer="0.3"/>
  <pageSetup scale="27" orientation="portrait" horizontalDpi="0" verticalDpi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F0B52-DEE5-264F-8840-8CDDAAE25A5D}">
  <dimension ref="A3:AA68"/>
  <sheetViews>
    <sheetView showGridLines="0" topLeftCell="A11" workbookViewId="0">
      <selection activeCell="M27" sqref="M27"/>
    </sheetView>
  </sheetViews>
  <sheetFormatPr baseColWidth="10" defaultRowHeight="15" x14ac:dyDescent="0.2"/>
  <cols>
    <col min="1" max="1" width="10.5" customWidth="1"/>
    <col min="2" max="2" width="3.5" customWidth="1"/>
    <col min="3" max="3" width="12" customWidth="1"/>
    <col min="4" max="4" width="14" customWidth="1"/>
    <col min="5" max="5" width="15" customWidth="1"/>
    <col min="7" max="7" width="6.33203125" customWidth="1"/>
    <col min="9" max="9" width="6.33203125" customWidth="1"/>
    <col min="10" max="10" width="12.1640625" customWidth="1"/>
    <col min="11" max="11" width="15" customWidth="1"/>
    <col min="12" max="12" width="4" customWidth="1"/>
    <col min="15" max="15" width="18.5" customWidth="1"/>
    <col min="22" max="22" width="18.1640625" customWidth="1"/>
    <col min="25" max="25" width="13.5" style="31" customWidth="1"/>
    <col min="26" max="26" width="15" customWidth="1"/>
    <col min="27" max="27" width="16.5" customWidth="1"/>
  </cols>
  <sheetData>
    <row r="3" spans="1:27" x14ac:dyDescent="0.2">
      <c r="A3" t="s">
        <v>130</v>
      </c>
    </row>
    <row r="6" spans="1:27" x14ac:dyDescent="0.2">
      <c r="Z6" s="61"/>
      <c r="AA6" s="61" t="s">
        <v>289</v>
      </c>
    </row>
    <row r="7" spans="1:27" x14ac:dyDescent="0.2">
      <c r="A7" s="14" t="s">
        <v>21</v>
      </c>
      <c r="B7" s="15"/>
      <c r="C7" s="15"/>
      <c r="D7" s="659" t="s">
        <v>509</v>
      </c>
      <c r="E7" s="660"/>
      <c r="F7" s="660"/>
      <c r="G7" s="661"/>
      <c r="H7" s="634" t="s">
        <v>16</v>
      </c>
      <c r="I7" s="635"/>
      <c r="J7" s="662">
        <v>46123</v>
      </c>
      <c r="K7" s="663"/>
      <c r="L7" s="664"/>
      <c r="P7" s="100" t="s">
        <v>41</v>
      </c>
      <c r="Q7" s="100" t="s">
        <v>42</v>
      </c>
      <c r="R7" s="126" t="s">
        <v>53</v>
      </c>
      <c r="W7" s="94" t="s">
        <v>88</v>
      </c>
      <c r="X7" s="95" t="s">
        <v>42</v>
      </c>
      <c r="Y7" s="100" t="s">
        <v>107</v>
      </c>
      <c r="Z7" s="99">
        <f>SUM(Z8:Z52)</f>
        <v>2365</v>
      </c>
      <c r="AA7" s="309">
        <f>+Z7/Q11</f>
        <v>2365</v>
      </c>
    </row>
    <row r="8" spans="1:27" ht="19" x14ac:dyDescent="0.25">
      <c r="A8" s="645" t="s">
        <v>7</v>
      </c>
      <c r="B8" s="646"/>
      <c r="C8" s="646"/>
      <c r="D8" s="646"/>
      <c r="E8" s="646"/>
      <c r="F8" s="646"/>
      <c r="G8" s="646"/>
      <c r="H8" s="646"/>
      <c r="I8" s="648" t="s">
        <v>23</v>
      </c>
      <c r="J8" s="636"/>
      <c r="K8" s="636"/>
      <c r="L8" s="637"/>
      <c r="O8" s="44" t="s">
        <v>0</v>
      </c>
      <c r="P8" s="45"/>
      <c r="Q8" s="44">
        <f>+D41</f>
        <v>1</v>
      </c>
      <c r="R8" s="46">
        <f>+P8*Q8</f>
        <v>0</v>
      </c>
      <c r="V8" s="658" t="s">
        <v>183</v>
      </c>
      <c r="W8" s="658"/>
      <c r="X8" s="658"/>
      <c r="Y8" s="658"/>
    </row>
    <row r="9" spans="1:27" x14ac:dyDescent="0.2">
      <c r="A9" s="9" t="s">
        <v>3</v>
      </c>
      <c r="B9" s="6"/>
      <c r="C9" s="6" t="s">
        <v>4</v>
      </c>
      <c r="D9" s="665" t="s">
        <v>5</v>
      </c>
      <c r="E9" s="665"/>
      <c r="F9" s="665"/>
      <c r="G9" s="665" t="s">
        <v>109</v>
      </c>
      <c r="H9" s="666"/>
      <c r="I9" s="667"/>
      <c r="J9" s="668"/>
      <c r="K9" s="668"/>
      <c r="L9" s="669"/>
      <c r="O9" s="44" t="s">
        <v>1</v>
      </c>
      <c r="P9" s="45"/>
      <c r="Q9" s="44">
        <f>+D42</f>
        <v>0</v>
      </c>
      <c r="R9" s="46">
        <f>+P9*Q9</f>
        <v>0</v>
      </c>
      <c r="V9" t="s">
        <v>50</v>
      </c>
      <c r="W9" s="133">
        <v>700</v>
      </c>
      <c r="X9" s="122">
        <f>+H42</f>
        <v>0</v>
      </c>
      <c r="Y9" s="59">
        <f>+W9*X9</f>
        <v>0</v>
      </c>
    </row>
    <row r="10" spans="1:27" x14ac:dyDescent="0.2">
      <c r="A10" s="517">
        <v>0.70833333333333337</v>
      </c>
      <c r="B10" s="47" t="s">
        <v>6</v>
      </c>
      <c r="C10" s="458"/>
      <c r="D10" s="38"/>
      <c r="E10" s="38"/>
      <c r="F10" s="39"/>
      <c r="G10" s="654"/>
      <c r="H10" s="655"/>
      <c r="I10" s="92" t="s">
        <v>92</v>
      </c>
      <c r="J10" s="56"/>
      <c r="K10" s="651">
        <v>0.72916666666666663</v>
      </c>
      <c r="L10" s="652"/>
      <c r="O10" s="44" t="s">
        <v>38</v>
      </c>
      <c r="P10" s="45"/>
      <c r="Q10" s="44">
        <f>+D43</f>
        <v>0</v>
      </c>
      <c r="R10" s="46">
        <f>+P10*Q10</f>
        <v>0</v>
      </c>
      <c r="V10" t="s">
        <v>26</v>
      </c>
      <c r="W10" s="133">
        <v>1900</v>
      </c>
      <c r="X10" s="265">
        <f>+H41</f>
        <v>0</v>
      </c>
      <c r="Y10" s="59">
        <f>+W10*X10</f>
        <v>0</v>
      </c>
    </row>
    <row r="11" spans="1:27" x14ac:dyDescent="0.2">
      <c r="A11" s="517"/>
      <c r="B11" s="47" t="s">
        <v>6</v>
      </c>
      <c r="C11" s="458"/>
      <c r="D11" s="38"/>
      <c r="E11" s="38"/>
      <c r="F11" s="39"/>
      <c r="G11" s="654"/>
      <c r="H11" s="655"/>
      <c r="I11" s="92" t="s">
        <v>99</v>
      </c>
      <c r="K11" s="656">
        <v>0</v>
      </c>
      <c r="L11" s="657"/>
      <c r="O11" s="34" t="s">
        <v>14</v>
      </c>
      <c r="P11" s="34"/>
      <c r="Q11" s="34">
        <f>SUM(Q8:Q10)</f>
        <v>1</v>
      </c>
      <c r="R11" s="35">
        <f>SUM(R8:R10)</f>
        <v>0</v>
      </c>
      <c r="V11" t="s">
        <v>329</v>
      </c>
      <c r="W11">
        <v>500</v>
      </c>
      <c r="X11" s="265"/>
      <c r="Y11" s="59">
        <f>+W11*X11</f>
        <v>0</v>
      </c>
    </row>
    <row r="12" spans="1:27" ht="16" thickBot="1" x14ac:dyDescent="0.25">
      <c r="A12" s="517"/>
      <c r="B12" s="47" t="s">
        <v>6</v>
      </c>
      <c r="C12" s="458"/>
      <c r="D12" s="38"/>
      <c r="E12" s="38"/>
      <c r="F12" s="39"/>
      <c r="G12" s="654"/>
      <c r="H12" s="655"/>
      <c r="I12" s="92" t="s">
        <v>94</v>
      </c>
      <c r="K12" s="656" t="s">
        <v>173</v>
      </c>
      <c r="L12" s="657"/>
      <c r="O12" s="44" t="s">
        <v>121</v>
      </c>
      <c r="P12" s="45"/>
      <c r="Q12" s="44"/>
      <c r="R12" s="46">
        <f>+P12*Q12</f>
        <v>0</v>
      </c>
      <c r="V12" s="25" t="s">
        <v>138</v>
      </c>
      <c r="W12" s="292"/>
      <c r="X12" s="264"/>
      <c r="Y12" s="258">
        <f>+W12*X12</f>
        <v>0</v>
      </c>
      <c r="Z12" s="259">
        <f>SUM(Y9:Y12)</f>
        <v>0</v>
      </c>
    </row>
    <row r="13" spans="1:27" ht="16" thickBot="1" x14ac:dyDescent="0.25">
      <c r="A13" s="517"/>
      <c r="B13" s="47" t="s">
        <v>6</v>
      </c>
      <c r="C13" s="458"/>
      <c r="D13" s="38"/>
      <c r="E13" s="38"/>
      <c r="F13" s="39"/>
      <c r="G13" s="654"/>
      <c r="H13" s="655"/>
      <c r="I13" s="93" t="s">
        <v>224</v>
      </c>
      <c r="J13" s="57"/>
      <c r="K13" s="649">
        <v>0</v>
      </c>
      <c r="L13" s="650"/>
      <c r="O13" s="44" t="s">
        <v>139</v>
      </c>
      <c r="P13" s="45"/>
      <c r="Q13" s="44"/>
      <c r="R13" s="46">
        <f>+P13*Q13</f>
        <v>0</v>
      </c>
    </row>
    <row r="14" spans="1:27" ht="19" x14ac:dyDescent="0.25">
      <c r="A14" s="517"/>
      <c r="B14" s="47"/>
      <c r="C14" s="458"/>
      <c r="D14" s="38"/>
      <c r="E14" s="38"/>
      <c r="F14" s="39"/>
      <c r="G14" s="654"/>
      <c r="H14" s="655"/>
      <c r="I14" s="93"/>
      <c r="J14" s="57" t="s">
        <v>220</v>
      </c>
      <c r="K14" s="649">
        <v>0</v>
      </c>
      <c r="L14" s="650"/>
      <c r="O14" s="44" t="s">
        <v>140</v>
      </c>
      <c r="P14" s="45"/>
      <c r="Q14" s="44"/>
      <c r="R14" s="46">
        <f>+P14*Q14</f>
        <v>0</v>
      </c>
      <c r="V14" s="320" t="s">
        <v>40</v>
      </c>
      <c r="W14" s="320"/>
      <c r="X14" s="320"/>
      <c r="Y14" s="320"/>
    </row>
    <row r="15" spans="1:27" x14ac:dyDescent="0.2">
      <c r="A15" s="517"/>
      <c r="B15" s="47"/>
      <c r="C15" s="458"/>
      <c r="D15" s="38"/>
      <c r="E15" s="38"/>
      <c r="F15" s="39"/>
      <c r="G15" s="654"/>
      <c r="H15" s="655"/>
      <c r="I15" s="93"/>
      <c r="J15" s="57" t="s">
        <v>221</v>
      </c>
      <c r="K15" s="649">
        <v>0</v>
      </c>
      <c r="L15" s="650"/>
      <c r="O15" s="44" t="s">
        <v>142</v>
      </c>
      <c r="P15" s="45"/>
      <c r="Q15" s="44"/>
      <c r="R15" s="46">
        <f>+P15*Q15</f>
        <v>0</v>
      </c>
      <c r="V15" t="s">
        <v>40</v>
      </c>
      <c r="W15" s="133">
        <v>700</v>
      </c>
      <c r="X15" s="266">
        <f>+F41</f>
        <v>0</v>
      </c>
      <c r="Y15" s="59">
        <f t="shared" ref="Y15:Y20" si="0">+W15*X15</f>
        <v>0</v>
      </c>
    </row>
    <row r="16" spans="1:27" x14ac:dyDescent="0.2">
      <c r="A16" s="517"/>
      <c r="B16" s="47"/>
      <c r="C16" s="458"/>
      <c r="D16" s="38"/>
      <c r="E16" s="38"/>
      <c r="F16" s="39"/>
      <c r="G16" s="654"/>
      <c r="H16" s="655"/>
      <c r="I16" s="93"/>
      <c r="J16" s="57" t="s">
        <v>223</v>
      </c>
      <c r="K16" s="649">
        <v>0</v>
      </c>
      <c r="L16" s="650"/>
      <c r="O16" s="44" t="s">
        <v>22</v>
      </c>
      <c r="P16" s="45"/>
      <c r="Q16" s="44"/>
      <c r="R16" s="46">
        <f>+P16*Q16</f>
        <v>0</v>
      </c>
      <c r="V16" t="s">
        <v>207</v>
      </c>
      <c r="W16" s="133">
        <v>1400</v>
      </c>
      <c r="X16" s="265">
        <f>+F43</f>
        <v>1</v>
      </c>
      <c r="Y16" s="59">
        <f t="shared" si="0"/>
        <v>1400</v>
      </c>
    </row>
    <row r="17" spans="1:27" x14ac:dyDescent="0.2">
      <c r="A17" s="517"/>
      <c r="B17" s="47"/>
      <c r="C17" s="458"/>
      <c r="D17" s="38"/>
      <c r="E17" s="38"/>
      <c r="F17" s="39"/>
      <c r="G17" s="654"/>
      <c r="H17" s="655"/>
      <c r="I17" s="93"/>
      <c r="J17" s="57" t="s">
        <v>222</v>
      </c>
      <c r="K17" s="649">
        <v>0</v>
      </c>
      <c r="L17" s="650"/>
      <c r="O17" s="34" t="s">
        <v>141</v>
      </c>
      <c r="P17" s="37"/>
      <c r="Q17" s="34">
        <f>+D45</f>
        <v>0.05</v>
      </c>
      <c r="R17" s="35">
        <f>SUM(R12:R16)</f>
        <v>0</v>
      </c>
      <c r="V17" t="s">
        <v>253</v>
      </c>
      <c r="W17" s="133">
        <v>1000</v>
      </c>
      <c r="X17" s="265">
        <f>+F42</f>
        <v>0</v>
      </c>
      <c r="Y17" s="59">
        <f t="shared" si="0"/>
        <v>0</v>
      </c>
    </row>
    <row r="18" spans="1:27" x14ac:dyDescent="0.2">
      <c r="A18" s="648" t="s">
        <v>2</v>
      </c>
      <c r="B18" s="636"/>
      <c r="C18" s="636"/>
      <c r="D18" s="636"/>
      <c r="E18" s="636"/>
      <c r="F18" s="646" t="s">
        <v>257</v>
      </c>
      <c r="G18" s="646"/>
      <c r="H18" s="647"/>
      <c r="I18" s="93"/>
      <c r="J18" s="57" t="s">
        <v>225</v>
      </c>
      <c r="K18" s="649">
        <v>0</v>
      </c>
      <c r="L18" s="650"/>
      <c r="O18" s="34" t="s">
        <v>53</v>
      </c>
      <c r="P18" s="68"/>
      <c r="Q18" s="68"/>
      <c r="R18" s="135">
        <f>+R17+R11</f>
        <v>0</v>
      </c>
      <c r="V18" t="s">
        <v>55</v>
      </c>
      <c r="W18" s="133"/>
      <c r="X18" s="265">
        <f>+F44</f>
        <v>0</v>
      </c>
      <c r="Y18" s="59">
        <f t="shared" si="0"/>
        <v>0</v>
      </c>
    </row>
    <row r="19" spans="1:27" ht="16" thickBot="1" x14ac:dyDescent="0.25">
      <c r="A19" s="11" t="s">
        <v>8</v>
      </c>
      <c r="B19" s="12"/>
      <c r="C19" s="12"/>
      <c r="D19" s="12"/>
      <c r="E19" s="13"/>
      <c r="F19" s="4"/>
      <c r="H19" s="5"/>
      <c r="I19" s="638">
        <v>0</v>
      </c>
      <c r="J19" s="639"/>
      <c r="K19" s="639"/>
      <c r="L19" s="640"/>
      <c r="O19" s="124" t="s">
        <v>111</v>
      </c>
      <c r="R19" s="118"/>
      <c r="V19" t="s">
        <v>153</v>
      </c>
      <c r="W19" s="133">
        <v>700</v>
      </c>
      <c r="X19" s="265">
        <f>+F45</f>
        <v>0</v>
      </c>
      <c r="Y19" s="59">
        <f t="shared" si="0"/>
        <v>0</v>
      </c>
    </row>
    <row r="20" spans="1:27" ht="20" thickBot="1" x14ac:dyDescent="0.3">
      <c r="A20" s="48"/>
      <c r="B20" s="278" t="s">
        <v>285</v>
      </c>
      <c r="C20" s="42"/>
      <c r="D20" s="42"/>
      <c r="E20" s="41"/>
      <c r="F20" s="271"/>
      <c r="G20" s="39"/>
      <c r="H20" s="272"/>
      <c r="I20" s="92" t="s">
        <v>93</v>
      </c>
      <c r="J20" s="55"/>
      <c r="K20" s="651">
        <v>0.625</v>
      </c>
      <c r="L20" s="652"/>
      <c r="O20" s="124" t="s">
        <v>102</v>
      </c>
      <c r="R20" s="125">
        <f>+R18-R19</f>
        <v>0</v>
      </c>
      <c r="V20" s="25" t="s">
        <v>122</v>
      </c>
      <c r="W20" s="293">
        <v>200</v>
      </c>
      <c r="X20" s="264"/>
      <c r="Y20" s="258">
        <f t="shared" si="0"/>
        <v>0</v>
      </c>
      <c r="Z20" s="259">
        <f>SUM(Y15:Y20)</f>
        <v>1400</v>
      </c>
      <c r="AA20" s="294">
        <f>+Z12+Z20</f>
        <v>1400</v>
      </c>
    </row>
    <row r="21" spans="1:27" x14ac:dyDescent="0.2">
      <c r="A21" s="49" t="s">
        <v>25</v>
      </c>
      <c r="B21" s="12"/>
      <c r="C21" s="12"/>
      <c r="D21" s="12"/>
      <c r="E21" s="13"/>
      <c r="I21" s="92" t="s">
        <v>22</v>
      </c>
      <c r="J21" s="16"/>
      <c r="K21" s="632">
        <v>0</v>
      </c>
      <c r="L21" s="633"/>
      <c r="O21" t="s">
        <v>36</v>
      </c>
      <c r="R21" s="123">
        <f>+Z7</f>
        <v>2365</v>
      </c>
      <c r="W21" s="134"/>
      <c r="Y21"/>
    </row>
    <row r="22" spans="1:27" ht="20" thickBot="1" x14ac:dyDescent="0.3">
      <c r="A22" s="48"/>
      <c r="B22" s="278" t="s">
        <v>858</v>
      </c>
      <c r="C22" s="42"/>
      <c r="D22" s="42"/>
      <c r="E22" s="41"/>
      <c r="F22" s="271"/>
      <c r="G22" s="39"/>
      <c r="H22" s="272"/>
      <c r="I22" s="93" t="s">
        <v>95</v>
      </c>
      <c r="J22" s="50"/>
      <c r="K22" s="632">
        <v>0</v>
      </c>
      <c r="L22" s="633"/>
      <c r="O22" s="6" t="s">
        <v>124</v>
      </c>
      <c r="R22" s="36">
        <f>+R20-R21</f>
        <v>-2365</v>
      </c>
      <c r="V22" s="212" t="s">
        <v>255</v>
      </c>
      <c r="W22" s="212"/>
      <c r="X22" s="212"/>
      <c r="Y22" s="212"/>
    </row>
    <row r="23" spans="1:27" ht="16" thickTop="1" x14ac:dyDescent="0.2">
      <c r="A23" s="11" t="s">
        <v>9</v>
      </c>
      <c r="B23" s="12"/>
      <c r="C23" s="12"/>
      <c r="D23" s="12"/>
      <c r="E23" s="13"/>
      <c r="I23" s="92" t="s">
        <v>96</v>
      </c>
      <c r="J23" s="16"/>
      <c r="K23" s="632">
        <v>0</v>
      </c>
      <c r="L23" s="633"/>
      <c r="V23" t="s">
        <v>105</v>
      </c>
      <c r="W23" s="133">
        <v>65</v>
      </c>
      <c r="X23" s="122">
        <f>+Q11</f>
        <v>1</v>
      </c>
      <c r="Y23" s="59">
        <f>+W23*X23</f>
        <v>65</v>
      </c>
    </row>
    <row r="24" spans="1:27" x14ac:dyDescent="0.2">
      <c r="A24" s="9" t="s">
        <v>13</v>
      </c>
      <c r="B24" s="277" t="s">
        <v>856</v>
      </c>
      <c r="C24" s="277"/>
      <c r="D24" s="122"/>
      <c r="E24" s="273"/>
      <c r="F24" s="43"/>
      <c r="G24" s="43"/>
      <c r="H24" s="43"/>
      <c r="I24" s="638" t="s">
        <v>270</v>
      </c>
      <c r="J24" s="639"/>
      <c r="K24" s="639"/>
      <c r="L24" s="640"/>
      <c r="V24" t="s">
        <v>254</v>
      </c>
      <c r="W24" s="133">
        <v>20</v>
      </c>
      <c r="X24" s="122">
        <f>+W1</f>
        <v>0</v>
      </c>
      <c r="Y24" s="59">
        <f>+W24*X24</f>
        <v>0</v>
      </c>
    </row>
    <row r="25" spans="1:27" x14ac:dyDescent="0.2">
      <c r="A25" s="9" t="s">
        <v>852</v>
      </c>
      <c r="B25" s="277" t="s">
        <v>827</v>
      </c>
      <c r="C25" s="277"/>
      <c r="D25" s="122"/>
      <c r="E25" s="273"/>
      <c r="F25" s="43"/>
      <c r="G25" s="43"/>
      <c r="H25" s="43"/>
      <c r="I25" s="274"/>
      <c r="J25" s="132" t="s">
        <v>232</v>
      </c>
      <c r="K25" s="310">
        <f>+K26*18+K27*16+K28*16</f>
        <v>0</v>
      </c>
      <c r="L25" s="311"/>
      <c r="V25" t="s">
        <v>101</v>
      </c>
      <c r="W25" s="31"/>
      <c r="X25" s="122"/>
      <c r="Y25" s="59">
        <f>+W25*X25</f>
        <v>0</v>
      </c>
    </row>
    <row r="26" spans="1:27" ht="16" thickBot="1" x14ac:dyDescent="0.25">
      <c r="A26" s="9" t="s">
        <v>20</v>
      </c>
      <c r="B26" s="277" t="s">
        <v>284</v>
      </c>
      <c r="C26" s="277"/>
      <c r="D26" s="122"/>
      <c r="E26" s="273"/>
      <c r="F26" s="43"/>
      <c r="G26" s="43"/>
      <c r="H26" s="43"/>
      <c r="I26" s="93" t="s">
        <v>271</v>
      </c>
      <c r="J26" s="50"/>
      <c r="K26" s="632">
        <v>0</v>
      </c>
      <c r="L26" s="633"/>
      <c r="V26" s="25" t="s">
        <v>135</v>
      </c>
      <c r="W26" s="118"/>
      <c r="X26" s="264"/>
      <c r="Y26" s="258">
        <f>+W26*X26</f>
        <v>0</v>
      </c>
      <c r="Z26" s="259">
        <f>SUM(Y23:Y26)</f>
        <v>65</v>
      </c>
    </row>
    <row r="27" spans="1:27" x14ac:dyDescent="0.2">
      <c r="A27" s="10" t="s">
        <v>20</v>
      </c>
      <c r="B27" s="278" t="s">
        <v>857</v>
      </c>
      <c r="C27" s="278"/>
      <c r="D27" s="268"/>
      <c r="E27" s="269"/>
      <c r="F27" s="271"/>
      <c r="G27" s="39"/>
      <c r="H27" s="272"/>
      <c r="I27" s="93" t="s">
        <v>226</v>
      </c>
      <c r="J27" s="50"/>
      <c r="K27" s="632">
        <v>0</v>
      </c>
      <c r="L27" s="633"/>
      <c r="Y27"/>
    </row>
    <row r="28" spans="1:27" ht="19" x14ac:dyDescent="0.25">
      <c r="A28" s="11" t="s">
        <v>38</v>
      </c>
      <c r="B28" s="12"/>
      <c r="C28" s="12"/>
      <c r="D28" s="12"/>
      <c r="E28" s="13"/>
      <c r="F28" s="2"/>
      <c r="G28" s="3"/>
      <c r="H28" s="136"/>
      <c r="I28" s="93" t="s">
        <v>227</v>
      </c>
      <c r="J28" s="50"/>
      <c r="K28" s="632">
        <v>0</v>
      </c>
      <c r="L28" s="633"/>
      <c r="V28" s="212" t="s">
        <v>126</v>
      </c>
      <c r="W28" s="212"/>
      <c r="X28" s="212"/>
      <c r="Y28" s="212"/>
    </row>
    <row r="29" spans="1:27" x14ac:dyDescent="0.2">
      <c r="A29" s="10"/>
      <c r="B29" s="641" t="s">
        <v>272</v>
      </c>
      <c r="C29" s="641"/>
      <c r="D29" s="641"/>
      <c r="E29" s="642"/>
      <c r="F29" s="7"/>
      <c r="G29" s="8"/>
      <c r="H29" s="1"/>
      <c r="I29" s="93"/>
      <c r="J29" s="50" t="s">
        <v>46</v>
      </c>
      <c r="K29" s="643">
        <f>SUM(K26:L28)</f>
        <v>0</v>
      </c>
      <c r="L29" s="644"/>
      <c r="V29" s="30" t="s">
        <v>57</v>
      </c>
      <c r="W29" s="133">
        <v>250</v>
      </c>
      <c r="X29" s="265">
        <f>+K26</f>
        <v>0</v>
      </c>
      <c r="Y29" s="59">
        <f>+W29*X29</f>
        <v>0</v>
      </c>
    </row>
    <row r="30" spans="1:27" x14ac:dyDescent="0.2">
      <c r="A30" s="645" t="s">
        <v>127</v>
      </c>
      <c r="B30" s="646"/>
      <c r="C30" s="646"/>
      <c r="D30" s="646"/>
      <c r="E30" s="646"/>
      <c r="F30" s="646"/>
      <c r="G30" s="646"/>
      <c r="H30" s="647"/>
      <c r="I30" s="638" t="s">
        <v>283</v>
      </c>
      <c r="J30" s="639"/>
      <c r="K30" s="639"/>
      <c r="L30" s="640"/>
      <c r="V30" s="30" t="s">
        <v>58</v>
      </c>
      <c r="W30" s="133">
        <v>230</v>
      </c>
      <c r="X30" s="265">
        <f>+K27</f>
        <v>0</v>
      </c>
      <c r="Y30" s="59">
        <f>+W30*X30</f>
        <v>0</v>
      </c>
      <c r="Z30" s="31"/>
    </row>
    <row r="31" spans="1:27" x14ac:dyDescent="0.2">
      <c r="A31" s="4"/>
      <c r="I31" s="93" t="s">
        <v>652</v>
      </c>
      <c r="J31" s="50"/>
      <c r="K31" s="632">
        <v>0</v>
      </c>
      <c r="L31" s="633"/>
      <c r="V31" s="30" t="s">
        <v>59</v>
      </c>
      <c r="W31" s="133">
        <v>250</v>
      </c>
      <c r="X31" s="265">
        <f>+K28</f>
        <v>0</v>
      </c>
      <c r="Y31" s="59">
        <f>+W31*X31</f>
        <v>0</v>
      </c>
    </row>
    <row r="32" spans="1:27" ht="16" thickBot="1" x14ac:dyDescent="0.25">
      <c r="A32" s="4"/>
      <c r="I32" s="93" t="s">
        <v>653</v>
      </c>
      <c r="J32" s="50"/>
      <c r="K32" s="632">
        <v>0</v>
      </c>
      <c r="L32" s="633"/>
      <c r="V32" s="260" t="s">
        <v>47</v>
      </c>
      <c r="W32" s="293">
        <v>25</v>
      </c>
      <c r="X32" s="263"/>
      <c r="Y32" s="258">
        <f>+W32*X32</f>
        <v>0</v>
      </c>
      <c r="Z32" s="261">
        <f>SUM(Y29:Y32)</f>
        <v>0</v>
      </c>
    </row>
    <row r="33" spans="1:27" x14ac:dyDescent="0.2">
      <c r="A33" s="4"/>
      <c r="I33" s="93" t="s">
        <v>654</v>
      </c>
      <c r="J33" s="50"/>
      <c r="K33" s="632">
        <v>0</v>
      </c>
      <c r="L33" s="633"/>
      <c r="W33" s="31"/>
      <c r="X33" s="31"/>
    </row>
    <row r="34" spans="1:27" ht="19" x14ac:dyDescent="0.25">
      <c r="A34" s="4"/>
      <c r="I34" s="93" t="s">
        <v>628</v>
      </c>
      <c r="J34" s="50"/>
      <c r="K34" s="632">
        <v>0</v>
      </c>
      <c r="L34" s="633"/>
      <c r="V34" s="212" t="s">
        <v>49</v>
      </c>
      <c r="W34" s="212"/>
      <c r="X34" s="212"/>
      <c r="Y34" s="212"/>
    </row>
    <row r="35" spans="1:27" x14ac:dyDescent="0.2">
      <c r="A35" s="4"/>
      <c r="I35" s="93" t="s">
        <v>645</v>
      </c>
      <c r="J35" s="50"/>
      <c r="K35" s="632">
        <v>0</v>
      </c>
      <c r="L35" s="633"/>
      <c r="V35" t="s">
        <v>108</v>
      </c>
      <c r="W35" s="133">
        <v>1000</v>
      </c>
      <c r="X35" s="122"/>
      <c r="Y35" s="59">
        <f>+W35*X35</f>
        <v>0</v>
      </c>
    </row>
    <row r="36" spans="1:27" x14ac:dyDescent="0.2">
      <c r="A36" s="4"/>
      <c r="I36" s="638" t="s">
        <v>172</v>
      </c>
      <c r="J36" s="639"/>
      <c r="K36" s="639"/>
      <c r="L36" s="640"/>
      <c r="V36" t="s">
        <v>268</v>
      </c>
      <c r="W36" s="133">
        <v>400</v>
      </c>
      <c r="X36" s="122">
        <v>1</v>
      </c>
      <c r="Y36" s="59">
        <f>+W36*X36</f>
        <v>400</v>
      </c>
    </row>
    <row r="37" spans="1:27" x14ac:dyDescent="0.2">
      <c r="A37" s="4"/>
      <c r="I37" s="313" t="s">
        <v>647</v>
      </c>
      <c r="J37" s="3"/>
      <c r="K37" s="632">
        <v>0</v>
      </c>
      <c r="L37" s="633"/>
      <c r="V37" t="s">
        <v>269</v>
      </c>
      <c r="W37" s="133">
        <v>500</v>
      </c>
      <c r="X37" s="122">
        <v>1</v>
      </c>
      <c r="Y37" s="59">
        <f>+W37*X37</f>
        <v>500</v>
      </c>
    </row>
    <row r="38" spans="1:27" ht="16" thickBot="1" x14ac:dyDescent="0.25">
      <c r="A38" s="4"/>
      <c r="I38" s="93" t="s">
        <v>648</v>
      </c>
      <c r="K38" s="632">
        <v>0</v>
      </c>
      <c r="L38" s="633"/>
      <c r="V38" s="25" t="s">
        <v>109</v>
      </c>
      <c r="W38" s="25"/>
      <c r="X38" s="25"/>
      <c r="Y38" s="258"/>
      <c r="Z38" s="259">
        <f>SUM(Y35:Y38)</f>
        <v>900</v>
      </c>
    </row>
    <row r="39" spans="1:27" x14ac:dyDescent="0.2">
      <c r="A39" s="4"/>
      <c r="I39" s="92" t="s">
        <v>649</v>
      </c>
      <c r="K39" s="632">
        <v>0</v>
      </c>
      <c r="L39" s="633"/>
    </row>
    <row r="40" spans="1:27" x14ac:dyDescent="0.2">
      <c r="A40" s="634" t="s">
        <v>10</v>
      </c>
      <c r="B40" s="635"/>
      <c r="C40" s="635"/>
      <c r="D40" s="635"/>
      <c r="E40" s="636" t="s">
        <v>29</v>
      </c>
      <c r="F40" s="636"/>
      <c r="G40" s="636"/>
      <c r="H40" s="637"/>
      <c r="I40" s="92" t="s">
        <v>356</v>
      </c>
      <c r="K40" s="632">
        <v>0</v>
      </c>
      <c r="L40" s="633"/>
      <c r="Y40"/>
      <c r="AA40" s="33"/>
    </row>
    <row r="41" spans="1:27" ht="19" x14ac:dyDescent="0.25">
      <c r="A41" s="9" t="s">
        <v>0</v>
      </c>
      <c r="D41" s="40">
        <v>1</v>
      </c>
      <c r="E41" s="27" t="s">
        <v>17</v>
      </c>
      <c r="F41" s="51"/>
      <c r="G41" s="204" t="s">
        <v>26</v>
      </c>
      <c r="H41" s="205"/>
      <c r="I41" s="92" t="s">
        <v>650</v>
      </c>
      <c r="K41" s="632">
        <v>0</v>
      </c>
      <c r="L41" s="633"/>
      <c r="Y41"/>
    </row>
    <row r="42" spans="1:27" ht="19" x14ac:dyDescent="0.25">
      <c r="A42" s="9" t="s">
        <v>1</v>
      </c>
      <c r="B42" t="s">
        <v>11</v>
      </c>
      <c r="D42" s="88"/>
      <c r="E42" s="28" t="s">
        <v>214</v>
      </c>
      <c r="F42" s="52"/>
      <c r="G42" s="206" t="s">
        <v>28</v>
      </c>
      <c r="H42" s="207"/>
      <c r="I42" s="638" t="s">
        <v>49</v>
      </c>
      <c r="J42" s="639"/>
      <c r="K42" s="639"/>
      <c r="L42" s="640"/>
      <c r="Y42"/>
    </row>
    <row r="43" spans="1:27" ht="19" x14ac:dyDescent="0.25">
      <c r="A43" s="9" t="s">
        <v>12</v>
      </c>
      <c r="D43" s="88"/>
      <c r="E43" s="28" t="s">
        <v>18</v>
      </c>
      <c r="F43" s="52">
        <v>1</v>
      </c>
      <c r="G43" s="206"/>
      <c r="H43" s="207"/>
      <c r="I43" s="53" t="s">
        <v>48</v>
      </c>
      <c r="J43" s="47"/>
      <c r="K43" s="628"/>
      <c r="L43" s="629"/>
      <c r="Y43"/>
    </row>
    <row r="44" spans="1:27" ht="17" thickBot="1" x14ac:dyDescent="0.25">
      <c r="A44" s="9"/>
      <c r="B44" s="6" t="s">
        <v>14</v>
      </c>
      <c r="D44" s="29">
        <f>SUM(D41:D43)</f>
        <v>1</v>
      </c>
      <c r="E44" s="28" t="s">
        <v>24</v>
      </c>
      <c r="F44" s="52"/>
      <c r="G44" s="208" t="s">
        <v>46</v>
      </c>
      <c r="H44" s="202">
        <f>SUM(H41:H43)</f>
        <v>0</v>
      </c>
      <c r="I44" s="53" t="s">
        <v>27</v>
      </c>
      <c r="J44" s="47"/>
      <c r="K44" s="630"/>
      <c r="L44" s="631"/>
    </row>
    <row r="45" spans="1:27" ht="17" thickTop="1" x14ac:dyDescent="0.2">
      <c r="A45" s="4"/>
      <c r="D45" s="137">
        <f>+D44/20</f>
        <v>0.05</v>
      </c>
      <c r="E45" s="28" t="s">
        <v>27</v>
      </c>
      <c r="F45" s="52"/>
      <c r="I45" s="54"/>
      <c r="J45" s="89"/>
      <c r="K45" s="630"/>
      <c r="L45" s="631"/>
    </row>
    <row r="46" spans="1:27" ht="17" thickBot="1" x14ac:dyDescent="0.25">
      <c r="A46" s="4"/>
      <c r="E46" s="28"/>
      <c r="F46" s="52"/>
      <c r="L46" s="5"/>
    </row>
    <row r="47" spans="1:27" ht="16" x14ac:dyDescent="0.2">
      <c r="A47" s="4" t="s">
        <v>45</v>
      </c>
      <c r="C47" s="47">
        <v>2</v>
      </c>
      <c r="E47" s="201" t="s">
        <v>46</v>
      </c>
      <c r="F47" s="203">
        <f>SUM(F41:F46)</f>
        <v>1</v>
      </c>
      <c r="J47" s="18"/>
      <c r="K47" s="19"/>
      <c r="L47" s="5"/>
      <c r="N47" s="90" t="s">
        <v>52</v>
      </c>
      <c r="O47" s="90" t="s">
        <v>273</v>
      </c>
      <c r="P47" s="90" t="s">
        <v>182</v>
      </c>
      <c r="Q47" s="291" t="s">
        <v>51</v>
      </c>
      <c r="R47" s="90" t="s">
        <v>46</v>
      </c>
    </row>
    <row r="48" spans="1:27" x14ac:dyDescent="0.2">
      <c r="A48" s="4" t="s">
        <v>34</v>
      </c>
      <c r="C48" s="47">
        <f>+L65</f>
        <v>0</v>
      </c>
      <c r="J48" s="20"/>
      <c r="K48" s="21"/>
      <c r="L48" s="5"/>
    </row>
    <row r="49" spans="1:25" x14ac:dyDescent="0.2">
      <c r="A49" s="4" t="s">
        <v>35</v>
      </c>
      <c r="C49" s="89">
        <f>+A65</f>
        <v>0</v>
      </c>
      <c r="J49" s="20"/>
      <c r="K49" s="21"/>
      <c r="L49" s="5"/>
    </row>
    <row r="50" spans="1:25" x14ac:dyDescent="0.2">
      <c r="A50" s="4"/>
      <c r="C50" s="90">
        <f>SUM(C47:C49)</f>
        <v>2</v>
      </c>
      <c r="J50" s="20"/>
      <c r="K50" s="21"/>
      <c r="L50" s="5"/>
    </row>
    <row r="51" spans="1:25" x14ac:dyDescent="0.2">
      <c r="A51" s="4"/>
      <c r="J51" s="20"/>
      <c r="K51" s="21"/>
      <c r="L51" s="5"/>
    </row>
    <row r="52" spans="1:25" x14ac:dyDescent="0.2">
      <c r="A52" s="4"/>
      <c r="J52" s="20"/>
      <c r="K52" s="21"/>
      <c r="L52" s="5"/>
    </row>
    <row r="53" spans="1:25" x14ac:dyDescent="0.2">
      <c r="A53" s="4"/>
      <c r="G53" s="6"/>
      <c r="J53" s="20"/>
      <c r="K53" s="21"/>
      <c r="L53" s="5"/>
    </row>
    <row r="54" spans="1:25" x14ac:dyDescent="0.2">
      <c r="A54" s="4"/>
      <c r="J54" s="20"/>
      <c r="K54" s="21"/>
      <c r="L54" s="5"/>
    </row>
    <row r="55" spans="1:25" x14ac:dyDescent="0.2">
      <c r="A55" s="4"/>
      <c r="J55" s="20"/>
      <c r="K55" s="21"/>
      <c r="L55" s="5"/>
    </row>
    <row r="56" spans="1:25" x14ac:dyDescent="0.2">
      <c r="A56" s="4"/>
      <c r="F56" s="6" t="s">
        <v>19</v>
      </c>
      <c r="J56" s="20"/>
      <c r="K56" s="21"/>
      <c r="L56" s="5"/>
    </row>
    <row r="57" spans="1:25" ht="16" thickBot="1" x14ac:dyDescent="0.25">
      <c r="A57" s="4"/>
      <c r="J57" s="20"/>
      <c r="K57" s="21"/>
      <c r="L57" s="5"/>
    </row>
    <row r="58" spans="1:25" x14ac:dyDescent="0.2">
      <c r="A58" s="4"/>
      <c r="E58" s="18"/>
      <c r="F58" s="24"/>
      <c r="G58" s="24"/>
      <c r="H58" s="19"/>
      <c r="J58" s="20"/>
      <c r="K58" s="21"/>
      <c r="L58" s="5"/>
      <c r="W58" s="31"/>
      <c r="Y58"/>
    </row>
    <row r="59" spans="1:25" x14ac:dyDescent="0.2">
      <c r="A59" s="4"/>
      <c r="E59" s="20"/>
      <c r="H59" s="21"/>
      <c r="J59" s="20"/>
      <c r="K59" s="21"/>
      <c r="L59" s="5"/>
      <c r="Y59"/>
    </row>
    <row r="60" spans="1:25" x14ac:dyDescent="0.2">
      <c r="A60" s="4"/>
      <c r="E60" s="20"/>
      <c r="H60" s="21"/>
      <c r="J60" s="20"/>
      <c r="K60" s="21"/>
      <c r="L60" s="5"/>
      <c r="Y60"/>
    </row>
    <row r="61" spans="1:25" x14ac:dyDescent="0.2">
      <c r="A61" s="4"/>
      <c r="E61" s="20"/>
      <c r="H61" s="21"/>
      <c r="J61" s="20"/>
      <c r="K61" s="21"/>
      <c r="L61" s="5"/>
      <c r="Y61"/>
    </row>
    <row r="62" spans="1:25" x14ac:dyDescent="0.2">
      <c r="A62" s="4"/>
      <c r="E62" s="20"/>
      <c r="H62" s="21"/>
      <c r="J62" s="20"/>
      <c r="K62" s="21"/>
      <c r="L62" s="5"/>
      <c r="Y62"/>
    </row>
    <row r="63" spans="1:25" x14ac:dyDescent="0.2">
      <c r="A63" s="4"/>
      <c r="E63" s="20"/>
      <c r="H63" s="21"/>
      <c r="J63" s="20"/>
      <c r="K63" s="21"/>
      <c r="L63" s="5"/>
      <c r="P63" s="443">
        <f>SUM(P48:P62)</f>
        <v>0</v>
      </c>
      <c r="Q63" s="443">
        <f>SUM(Q48:Q62)</f>
        <v>0</v>
      </c>
      <c r="R63" s="443">
        <f>SUM(R48:R62)</f>
        <v>0</v>
      </c>
      <c r="Y63"/>
    </row>
    <row r="64" spans="1:25" ht="16" thickBot="1" x14ac:dyDescent="0.25">
      <c r="A64" s="4"/>
      <c r="E64" s="22"/>
      <c r="F64" s="25"/>
      <c r="G64" s="25"/>
      <c r="H64" s="23"/>
      <c r="J64" s="22"/>
      <c r="K64" s="23"/>
      <c r="L64" s="5"/>
      <c r="Y64"/>
    </row>
    <row r="65" spans="1:25" x14ac:dyDescent="0.2">
      <c r="A65" s="275">
        <f>SUM(C65:H65)</f>
        <v>0</v>
      </c>
      <c r="B65" s="8"/>
      <c r="C65" s="214"/>
      <c r="D65" s="8"/>
      <c r="E65" s="8"/>
      <c r="F65" s="8"/>
      <c r="G65" s="8"/>
      <c r="H65" s="8"/>
      <c r="I65" s="8"/>
      <c r="J65" s="8"/>
      <c r="K65" s="8"/>
      <c r="L65" s="276">
        <f>SUM(L47:L64)</f>
        <v>0</v>
      </c>
      <c r="Y65"/>
    </row>
    <row r="66" spans="1:25" x14ac:dyDescent="0.2">
      <c r="Y66"/>
    </row>
    <row r="67" spans="1:25" x14ac:dyDescent="0.2">
      <c r="Y67"/>
    </row>
    <row r="68" spans="1:25" x14ac:dyDescent="0.2">
      <c r="Y68"/>
    </row>
  </sheetData>
  <mergeCells count="58">
    <mergeCell ref="V8:Y8"/>
    <mergeCell ref="G11:H11"/>
    <mergeCell ref="K11:L11"/>
    <mergeCell ref="D7:G7"/>
    <mergeCell ref="H7:I7"/>
    <mergeCell ref="J7:L7"/>
    <mergeCell ref="A8:H8"/>
    <mergeCell ref="I8:L8"/>
    <mergeCell ref="D9:F9"/>
    <mergeCell ref="G9:H9"/>
    <mergeCell ref="I9:L9"/>
    <mergeCell ref="G10:H10"/>
    <mergeCell ref="K10:L10"/>
    <mergeCell ref="G12:H12"/>
    <mergeCell ref="K12:L12"/>
    <mergeCell ref="G13:H13"/>
    <mergeCell ref="K13:L13"/>
    <mergeCell ref="G14:H14"/>
    <mergeCell ref="K14:L14"/>
    <mergeCell ref="G15:H15"/>
    <mergeCell ref="K15:L15"/>
    <mergeCell ref="G16:H16"/>
    <mergeCell ref="K16:L16"/>
    <mergeCell ref="G17:H17"/>
    <mergeCell ref="K17:L17"/>
    <mergeCell ref="K28:L28"/>
    <mergeCell ref="A18:E18"/>
    <mergeCell ref="F18:H18"/>
    <mergeCell ref="K18:L18"/>
    <mergeCell ref="I19:L19"/>
    <mergeCell ref="K20:L20"/>
    <mergeCell ref="K21:L21"/>
    <mergeCell ref="K22:L22"/>
    <mergeCell ref="K23:L23"/>
    <mergeCell ref="I24:L24"/>
    <mergeCell ref="K26:L26"/>
    <mergeCell ref="K27:L27"/>
    <mergeCell ref="K38:L38"/>
    <mergeCell ref="B29:E29"/>
    <mergeCell ref="K29:L29"/>
    <mergeCell ref="A30:H30"/>
    <mergeCell ref="I30:L30"/>
    <mergeCell ref="K31:L31"/>
    <mergeCell ref="K32:L32"/>
    <mergeCell ref="K33:L33"/>
    <mergeCell ref="K34:L34"/>
    <mergeCell ref="K35:L35"/>
    <mergeCell ref="I36:L36"/>
    <mergeCell ref="K37:L37"/>
    <mergeCell ref="K43:L43"/>
    <mergeCell ref="K44:L44"/>
    <mergeCell ref="K45:L45"/>
    <mergeCell ref="K39:L39"/>
    <mergeCell ref="A40:D40"/>
    <mergeCell ref="E40:H40"/>
    <mergeCell ref="K40:L40"/>
    <mergeCell ref="K41:L41"/>
    <mergeCell ref="I42:L42"/>
  </mergeCells>
  <conditionalFormatting sqref="K11:L18">
    <cfRule type="notContainsText" dxfId="44" priority="5" operator="notContains" text="0">
      <formula>ISERROR(SEARCH("0",K11))</formula>
    </cfRule>
  </conditionalFormatting>
  <conditionalFormatting sqref="K21:L23">
    <cfRule type="notContainsText" dxfId="43" priority="4" operator="notContains" text="0">
      <formula>ISERROR(SEARCH("0",K21))</formula>
    </cfRule>
  </conditionalFormatting>
  <conditionalFormatting sqref="K26:L28">
    <cfRule type="notContainsText" dxfId="42" priority="3" operator="notContains" text="0">
      <formula>ISERROR(SEARCH("0",K26))</formula>
    </cfRule>
  </conditionalFormatting>
  <conditionalFormatting sqref="K31:L35">
    <cfRule type="notContainsText" dxfId="41" priority="2" operator="notContains" text="0">
      <formula>ISERROR(SEARCH("0",K31))</formula>
    </cfRule>
  </conditionalFormatting>
  <conditionalFormatting sqref="K37:L41">
    <cfRule type="notContainsText" dxfId="40" priority="1" operator="notContains" text="0">
      <formula>ISERROR(SEARCH("0",K37))</formula>
    </cfRule>
  </conditionalFormatting>
  <pageMargins left="0.7" right="0.7" top="0.75" bottom="0.75" header="0.3" footer="0.3"/>
  <pageSetup orientation="portrait" horizontalDpi="0" verticalDpi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BED3E-35AE-1843-BE6D-7F000D51450E}">
  <sheetPr>
    <pageSetUpPr fitToPage="1"/>
  </sheetPr>
  <dimension ref="A3:AA68"/>
  <sheetViews>
    <sheetView showGridLines="0" topLeftCell="B1" workbookViewId="0">
      <selection activeCell="O22" sqref="O22"/>
    </sheetView>
  </sheetViews>
  <sheetFormatPr baseColWidth="10" defaultRowHeight="15" x14ac:dyDescent="0.2"/>
  <cols>
    <col min="1" max="1" width="10.5" customWidth="1"/>
    <col min="2" max="2" width="3.5" customWidth="1"/>
    <col min="3" max="3" width="12" customWidth="1"/>
    <col min="4" max="4" width="14" customWidth="1"/>
    <col min="5" max="5" width="15" customWidth="1"/>
    <col min="7" max="7" width="6.33203125" customWidth="1"/>
    <col min="9" max="9" width="6.33203125" customWidth="1"/>
    <col min="10" max="10" width="12.1640625" customWidth="1"/>
    <col min="11" max="11" width="15" customWidth="1"/>
    <col min="12" max="12" width="4" customWidth="1"/>
    <col min="15" max="15" width="18.5" customWidth="1"/>
    <col min="22" max="22" width="18.1640625" customWidth="1"/>
    <col min="25" max="25" width="13.5" style="31" customWidth="1"/>
    <col min="26" max="26" width="15" customWidth="1"/>
    <col min="27" max="27" width="16.5" customWidth="1"/>
  </cols>
  <sheetData>
    <row r="3" spans="1:27" x14ac:dyDescent="0.2">
      <c r="A3" t="s">
        <v>130</v>
      </c>
    </row>
    <row r="6" spans="1:27" x14ac:dyDescent="0.2">
      <c r="Z6" s="61"/>
      <c r="AA6" s="61" t="s">
        <v>289</v>
      </c>
    </row>
    <row r="7" spans="1:27" x14ac:dyDescent="0.2">
      <c r="A7" s="14" t="s">
        <v>21</v>
      </c>
      <c r="B7" s="15"/>
      <c r="C7" s="15"/>
      <c r="D7" s="659" t="s">
        <v>509</v>
      </c>
      <c r="E7" s="660"/>
      <c r="F7" s="660"/>
      <c r="G7" s="661"/>
      <c r="H7" s="634" t="s">
        <v>16</v>
      </c>
      <c r="I7" s="635"/>
      <c r="J7" s="662">
        <v>46129</v>
      </c>
      <c r="K7" s="663"/>
      <c r="L7" s="664"/>
      <c r="P7" s="100" t="s">
        <v>41</v>
      </c>
      <c r="Q7" s="100" t="s">
        <v>42</v>
      </c>
      <c r="R7" s="126" t="s">
        <v>53</v>
      </c>
      <c r="W7" s="94" t="s">
        <v>88</v>
      </c>
      <c r="X7" s="95" t="s">
        <v>42</v>
      </c>
      <c r="Y7" s="100" t="s">
        <v>107</v>
      </c>
      <c r="Z7" s="99">
        <f>SUM(Z8:Z52)</f>
        <v>21340</v>
      </c>
      <c r="AA7" s="309">
        <f>+Z7/Q11</f>
        <v>136.7948717948718</v>
      </c>
    </row>
    <row r="8" spans="1:27" ht="19" x14ac:dyDescent="0.25">
      <c r="A8" s="645" t="s">
        <v>7</v>
      </c>
      <c r="B8" s="646"/>
      <c r="C8" s="646"/>
      <c r="D8" s="646"/>
      <c r="E8" s="646"/>
      <c r="F8" s="646"/>
      <c r="G8" s="646"/>
      <c r="H8" s="646"/>
      <c r="I8" s="648" t="s">
        <v>23</v>
      </c>
      <c r="J8" s="636"/>
      <c r="K8" s="636"/>
      <c r="L8" s="637"/>
      <c r="O8" s="44" t="s">
        <v>0</v>
      </c>
      <c r="P8" s="45">
        <v>350</v>
      </c>
      <c r="Q8" s="44">
        <v>136</v>
      </c>
      <c r="R8" s="46">
        <f>+P8*Q8</f>
        <v>47600</v>
      </c>
      <c r="V8" s="658" t="s">
        <v>183</v>
      </c>
      <c r="W8" s="658"/>
      <c r="X8" s="658"/>
      <c r="Y8" s="658"/>
    </row>
    <row r="9" spans="1:27" x14ac:dyDescent="0.2">
      <c r="A9" s="9" t="s">
        <v>3</v>
      </c>
      <c r="B9" s="6"/>
      <c r="C9" s="6" t="s">
        <v>4</v>
      </c>
      <c r="D9" s="665" t="s">
        <v>5</v>
      </c>
      <c r="E9" s="665"/>
      <c r="F9" s="665"/>
      <c r="G9" s="665" t="s">
        <v>109</v>
      </c>
      <c r="H9" s="666"/>
      <c r="I9" s="667"/>
      <c r="J9" s="668"/>
      <c r="K9" s="668"/>
      <c r="L9" s="669"/>
      <c r="O9" s="44" t="s">
        <v>1</v>
      </c>
      <c r="P9" s="45"/>
      <c r="Q9" s="44">
        <f>+D42</f>
        <v>0</v>
      </c>
      <c r="R9" s="46">
        <f>+P9*Q9</f>
        <v>0</v>
      </c>
      <c r="V9" t="s">
        <v>50</v>
      </c>
      <c r="W9" s="133">
        <v>700</v>
      </c>
      <c r="X9" s="122">
        <f>+H42</f>
        <v>2</v>
      </c>
      <c r="Y9" s="59">
        <f>+W9*X9</f>
        <v>1400</v>
      </c>
    </row>
    <row r="10" spans="1:27" x14ac:dyDescent="0.2">
      <c r="A10" s="517">
        <v>0.70833333333333337</v>
      </c>
      <c r="B10" s="47" t="s">
        <v>6</v>
      </c>
      <c r="C10" s="458">
        <v>0.72916666666666663</v>
      </c>
      <c r="D10" s="38" t="s">
        <v>193</v>
      </c>
      <c r="E10" s="38"/>
      <c r="F10" s="39"/>
      <c r="G10" s="654"/>
      <c r="H10" s="655"/>
      <c r="I10" s="92" t="s">
        <v>92</v>
      </c>
      <c r="J10" s="56"/>
      <c r="K10" s="651">
        <v>0.66666666666666663</v>
      </c>
      <c r="L10" s="652"/>
      <c r="O10" s="44" t="s">
        <v>38</v>
      </c>
      <c r="P10" s="45">
        <v>150</v>
      </c>
      <c r="Q10" s="44">
        <f>+D43</f>
        <v>20</v>
      </c>
      <c r="R10" s="46">
        <f>+P10*Q10</f>
        <v>3000</v>
      </c>
      <c r="V10" t="s">
        <v>26</v>
      </c>
      <c r="W10" s="133">
        <v>1900</v>
      </c>
      <c r="X10" s="265">
        <f>+H41</f>
        <v>1</v>
      </c>
      <c r="Y10" s="59">
        <f>+W10*X10</f>
        <v>1900</v>
      </c>
    </row>
    <row r="11" spans="1:27" x14ac:dyDescent="0.2">
      <c r="A11" s="517">
        <f>+C10</f>
        <v>0.72916666666666663</v>
      </c>
      <c r="B11" s="47" t="s">
        <v>6</v>
      </c>
      <c r="C11" s="458">
        <v>0.75</v>
      </c>
      <c r="D11" s="38" t="s">
        <v>919</v>
      </c>
      <c r="E11" s="38"/>
      <c r="F11" s="39"/>
      <c r="G11" s="654"/>
      <c r="H11" s="655"/>
      <c r="I11" s="92" t="s">
        <v>99</v>
      </c>
      <c r="K11" s="656">
        <v>0</v>
      </c>
      <c r="L11" s="657"/>
      <c r="O11" s="34" t="s">
        <v>14</v>
      </c>
      <c r="P11" s="34"/>
      <c r="Q11" s="34">
        <f>SUM(Q8:Q10)</f>
        <v>156</v>
      </c>
      <c r="R11" s="35">
        <f>SUM(R8:R10)</f>
        <v>50600</v>
      </c>
      <c r="V11" t="s">
        <v>329</v>
      </c>
      <c r="W11">
        <v>500</v>
      </c>
      <c r="X11" s="265"/>
      <c r="Y11" s="59">
        <f>+W11*X11</f>
        <v>0</v>
      </c>
    </row>
    <row r="12" spans="1:27" ht="16" thickBot="1" x14ac:dyDescent="0.25">
      <c r="A12" s="517">
        <f>+C11</f>
        <v>0.75</v>
      </c>
      <c r="B12" s="47" t="s">
        <v>6</v>
      </c>
      <c r="C12" s="458">
        <v>0.79166666666666663</v>
      </c>
      <c r="D12" s="38" t="s">
        <v>510</v>
      </c>
      <c r="E12" s="38"/>
      <c r="F12" s="39"/>
      <c r="G12" s="654"/>
      <c r="H12" s="655"/>
      <c r="I12" s="92" t="s">
        <v>94</v>
      </c>
      <c r="K12" s="656" t="s">
        <v>173</v>
      </c>
      <c r="L12" s="657"/>
      <c r="O12" s="44" t="s">
        <v>121</v>
      </c>
      <c r="P12" s="45"/>
      <c r="Q12" s="44"/>
      <c r="R12" s="46">
        <f>+P12*Q12</f>
        <v>0</v>
      </c>
      <c r="V12" s="25" t="s">
        <v>138</v>
      </c>
      <c r="W12" s="292"/>
      <c r="X12" s="264"/>
      <c r="Y12" s="258">
        <f>+W12*X12</f>
        <v>0</v>
      </c>
      <c r="Z12" s="259">
        <f>SUM(Y9:Y12)</f>
        <v>3300</v>
      </c>
    </row>
    <row r="13" spans="1:27" ht="16" thickBot="1" x14ac:dyDescent="0.25">
      <c r="A13" s="517"/>
      <c r="B13" s="47" t="s">
        <v>6</v>
      </c>
      <c r="C13" s="458"/>
      <c r="D13" s="38"/>
      <c r="E13" s="38"/>
      <c r="F13" s="39"/>
      <c r="G13" s="654"/>
      <c r="H13" s="655"/>
      <c r="I13" s="93" t="s">
        <v>224</v>
      </c>
      <c r="J13" s="57"/>
      <c r="K13" s="649">
        <v>0</v>
      </c>
      <c r="L13" s="650"/>
      <c r="O13" s="44" t="s">
        <v>139</v>
      </c>
      <c r="P13" s="45"/>
      <c r="Q13" s="44"/>
      <c r="R13" s="46">
        <f>+P13*Q13</f>
        <v>0</v>
      </c>
    </row>
    <row r="14" spans="1:27" ht="19" x14ac:dyDescent="0.25">
      <c r="A14" s="517"/>
      <c r="B14" s="47"/>
      <c r="C14" s="458"/>
      <c r="D14" s="38"/>
      <c r="E14" s="38"/>
      <c r="F14" s="39"/>
      <c r="G14" s="654"/>
      <c r="H14" s="655"/>
      <c r="I14" s="93"/>
      <c r="J14" s="57" t="s">
        <v>220</v>
      </c>
      <c r="K14" s="649">
        <v>0</v>
      </c>
      <c r="L14" s="650"/>
      <c r="O14" s="44" t="s">
        <v>140</v>
      </c>
      <c r="P14" s="45"/>
      <c r="Q14" s="44"/>
      <c r="R14" s="46">
        <f>+P14*Q14</f>
        <v>0</v>
      </c>
      <c r="V14" s="320" t="s">
        <v>40</v>
      </c>
      <c r="W14" s="320"/>
      <c r="X14" s="320"/>
      <c r="Y14" s="320"/>
    </row>
    <row r="15" spans="1:27" x14ac:dyDescent="0.2">
      <c r="A15" s="517"/>
      <c r="B15" s="47"/>
      <c r="C15" s="458">
        <v>0.95833333333333337</v>
      </c>
      <c r="D15" s="38"/>
      <c r="E15" s="38"/>
      <c r="F15" s="39"/>
      <c r="G15" s="654"/>
      <c r="H15" s="655"/>
      <c r="I15" s="93"/>
      <c r="J15" s="57" t="s">
        <v>221</v>
      </c>
      <c r="K15" s="649">
        <v>0</v>
      </c>
      <c r="L15" s="650"/>
      <c r="O15" s="44" t="s">
        <v>142</v>
      </c>
      <c r="P15" s="45"/>
      <c r="Q15" s="44"/>
      <c r="R15" s="46">
        <f>+P15*Q15</f>
        <v>0</v>
      </c>
      <c r="V15" t="s">
        <v>40</v>
      </c>
      <c r="W15" s="133">
        <v>700</v>
      </c>
      <c r="X15" s="266">
        <f>+F41</f>
        <v>7</v>
      </c>
      <c r="Y15" s="59">
        <f t="shared" ref="Y15:Y20" si="0">+W15*X15</f>
        <v>4900</v>
      </c>
    </row>
    <row r="16" spans="1:27" x14ac:dyDescent="0.2">
      <c r="A16" s="517"/>
      <c r="B16" s="47"/>
      <c r="C16" s="458"/>
      <c r="D16" s="38"/>
      <c r="E16" s="38"/>
      <c r="F16" s="39"/>
      <c r="G16" s="654"/>
      <c r="H16" s="655"/>
      <c r="I16" s="93"/>
      <c r="J16" s="57" t="s">
        <v>223</v>
      </c>
      <c r="K16" s="649">
        <v>0</v>
      </c>
      <c r="L16" s="650"/>
      <c r="O16" s="44" t="s">
        <v>22</v>
      </c>
      <c r="P16" s="45"/>
      <c r="Q16" s="44"/>
      <c r="R16" s="46">
        <f>+P16*Q16</f>
        <v>0</v>
      </c>
      <c r="V16" t="s">
        <v>207</v>
      </c>
      <c r="W16" s="133">
        <v>1400</v>
      </c>
      <c r="X16" s="265">
        <f>+F43</f>
        <v>1</v>
      </c>
      <c r="Y16" s="59">
        <f t="shared" si="0"/>
        <v>1400</v>
      </c>
    </row>
    <row r="17" spans="1:27" x14ac:dyDescent="0.2">
      <c r="A17" s="517"/>
      <c r="B17" s="47"/>
      <c r="C17" s="458"/>
      <c r="D17" s="38"/>
      <c r="E17" s="38"/>
      <c r="F17" s="39"/>
      <c r="G17" s="654"/>
      <c r="H17" s="655"/>
      <c r="I17" s="93"/>
      <c r="J17" s="57" t="s">
        <v>222</v>
      </c>
      <c r="K17" s="649">
        <v>0</v>
      </c>
      <c r="L17" s="650"/>
      <c r="O17" s="34" t="s">
        <v>141</v>
      </c>
      <c r="P17" s="37"/>
      <c r="Q17" s="34">
        <f>+D45</f>
        <v>7</v>
      </c>
      <c r="R17" s="35">
        <f>SUM(R12:R16)</f>
        <v>0</v>
      </c>
      <c r="V17" t="s">
        <v>253</v>
      </c>
      <c r="W17" s="133">
        <v>1000</v>
      </c>
      <c r="X17" s="265">
        <f>+F42</f>
        <v>0</v>
      </c>
      <c r="Y17" s="59">
        <f t="shared" si="0"/>
        <v>0</v>
      </c>
    </row>
    <row r="18" spans="1:27" x14ac:dyDescent="0.2">
      <c r="A18" s="648" t="s">
        <v>2</v>
      </c>
      <c r="B18" s="636"/>
      <c r="C18" s="636"/>
      <c r="D18" s="636"/>
      <c r="E18" s="636"/>
      <c r="F18" s="646" t="s">
        <v>257</v>
      </c>
      <c r="G18" s="646"/>
      <c r="H18" s="647"/>
      <c r="I18" s="93"/>
      <c r="J18" s="57" t="s">
        <v>225</v>
      </c>
      <c r="K18" s="649">
        <v>0</v>
      </c>
      <c r="L18" s="650"/>
      <c r="O18" s="34" t="s">
        <v>53</v>
      </c>
      <c r="P18" s="68"/>
      <c r="Q18" s="68"/>
      <c r="R18" s="135">
        <f>+R17+R11</f>
        <v>50600</v>
      </c>
      <c r="V18" t="s">
        <v>55</v>
      </c>
      <c r="W18" s="133"/>
      <c r="X18" s="265">
        <f>+F44</f>
        <v>0</v>
      </c>
      <c r="Y18" s="59">
        <f t="shared" si="0"/>
        <v>0</v>
      </c>
    </row>
    <row r="19" spans="1:27" ht="16" thickBot="1" x14ac:dyDescent="0.25">
      <c r="A19" s="11" t="s">
        <v>8</v>
      </c>
      <c r="B19" s="12"/>
      <c r="C19" s="12"/>
      <c r="D19" s="12"/>
      <c r="E19" s="13"/>
      <c r="F19" s="4"/>
      <c r="H19" s="5"/>
      <c r="I19" s="638">
        <v>0</v>
      </c>
      <c r="J19" s="639"/>
      <c r="K19" s="639"/>
      <c r="L19" s="640"/>
      <c r="O19" s="124" t="s">
        <v>111</v>
      </c>
      <c r="R19" s="118"/>
      <c r="V19" t="s">
        <v>153</v>
      </c>
      <c r="W19" s="133">
        <v>700</v>
      </c>
      <c r="X19" s="265">
        <f>+F45</f>
        <v>1</v>
      </c>
      <c r="Y19" s="59">
        <f t="shared" si="0"/>
        <v>700</v>
      </c>
    </row>
    <row r="20" spans="1:27" ht="20" thickBot="1" x14ac:dyDescent="0.3">
      <c r="A20" s="48"/>
      <c r="B20" s="278" t="s">
        <v>924</v>
      </c>
      <c r="C20" s="42"/>
      <c r="D20" s="42"/>
      <c r="E20" s="41"/>
      <c r="F20" s="271"/>
      <c r="G20" s="39"/>
      <c r="H20" s="272"/>
      <c r="I20" s="92" t="s">
        <v>93</v>
      </c>
      <c r="J20" s="55"/>
      <c r="K20" s="651">
        <v>0.625</v>
      </c>
      <c r="L20" s="652"/>
      <c r="O20" s="124" t="s">
        <v>102</v>
      </c>
      <c r="R20" s="125">
        <f>+R18-R19</f>
        <v>50600</v>
      </c>
      <c r="V20" s="25" t="s">
        <v>122</v>
      </c>
      <c r="W20" s="293">
        <v>200</v>
      </c>
      <c r="X20" s="264"/>
      <c r="Y20" s="258">
        <f t="shared" si="0"/>
        <v>0</v>
      </c>
      <c r="Z20" s="259">
        <f>SUM(Y15:Y20)</f>
        <v>7000</v>
      </c>
      <c r="AA20" s="294">
        <f>+Z12+Z20</f>
        <v>10300</v>
      </c>
    </row>
    <row r="21" spans="1:27" x14ac:dyDescent="0.2">
      <c r="A21" s="49" t="s">
        <v>25</v>
      </c>
      <c r="B21" s="12"/>
      <c r="C21" s="12"/>
      <c r="D21" s="12"/>
      <c r="E21" s="13"/>
      <c r="I21" s="92" t="s">
        <v>22</v>
      </c>
      <c r="J21" s="16"/>
      <c r="K21" s="632">
        <v>0</v>
      </c>
      <c r="L21" s="633"/>
      <c r="O21" t="s">
        <v>36</v>
      </c>
      <c r="R21" s="123">
        <f>+Z7</f>
        <v>21340</v>
      </c>
      <c r="W21" s="134"/>
      <c r="Y21"/>
    </row>
    <row r="22" spans="1:27" ht="20" thickBot="1" x14ac:dyDescent="0.3">
      <c r="A22" s="48"/>
      <c r="B22" s="278" t="s">
        <v>925</v>
      </c>
      <c r="C22" s="42"/>
      <c r="D22" s="42"/>
      <c r="E22" s="41"/>
      <c r="F22" s="271"/>
      <c r="G22" s="39"/>
      <c r="H22" s="272"/>
      <c r="I22" s="93" t="s">
        <v>95</v>
      </c>
      <c r="J22" s="50"/>
      <c r="K22" s="632">
        <v>0</v>
      </c>
      <c r="L22" s="633"/>
      <c r="O22" s="6" t="s">
        <v>124</v>
      </c>
      <c r="R22" s="36">
        <f>+R20-R21</f>
        <v>29260</v>
      </c>
      <c r="V22" s="212" t="s">
        <v>255</v>
      </c>
      <c r="W22" s="212"/>
      <c r="X22" s="212"/>
      <c r="Y22" s="212"/>
    </row>
    <row r="23" spans="1:27" ht="16" thickTop="1" x14ac:dyDescent="0.2">
      <c r="A23" s="11" t="s">
        <v>9</v>
      </c>
      <c r="B23" s="12"/>
      <c r="C23" s="12"/>
      <c r="D23" s="12"/>
      <c r="E23" s="13"/>
      <c r="I23" s="92" t="s">
        <v>96</v>
      </c>
      <c r="J23" s="16"/>
      <c r="K23" s="632">
        <v>0</v>
      </c>
      <c r="L23" s="633"/>
      <c r="V23" t="s">
        <v>105</v>
      </c>
      <c r="W23" s="133">
        <v>65</v>
      </c>
      <c r="X23" s="122">
        <f>+Q11</f>
        <v>156</v>
      </c>
      <c r="Y23" s="59">
        <f>+W23*X23</f>
        <v>10140</v>
      </c>
    </row>
    <row r="24" spans="1:27" x14ac:dyDescent="0.2">
      <c r="A24" s="9" t="s">
        <v>13</v>
      </c>
      <c r="B24" s="277" t="s">
        <v>926</v>
      </c>
      <c r="C24" s="277"/>
      <c r="D24" s="122"/>
      <c r="E24" s="273"/>
      <c r="F24" s="43"/>
      <c r="G24" s="43"/>
      <c r="H24" s="43"/>
      <c r="I24" s="638" t="s">
        <v>270</v>
      </c>
      <c r="J24" s="639"/>
      <c r="K24" s="639"/>
      <c r="L24" s="640"/>
      <c r="V24" t="s">
        <v>254</v>
      </c>
      <c r="W24" s="133">
        <v>20</v>
      </c>
      <c r="X24" s="122">
        <f>+W1</f>
        <v>0</v>
      </c>
      <c r="Y24" s="59">
        <f>+W24*X24</f>
        <v>0</v>
      </c>
    </row>
    <row r="25" spans="1:27" x14ac:dyDescent="0.2">
      <c r="A25" s="9" t="s">
        <v>636</v>
      </c>
      <c r="B25" s="277" t="s">
        <v>928</v>
      </c>
      <c r="C25" s="277"/>
      <c r="D25" s="122"/>
      <c r="E25" s="273"/>
      <c r="F25" s="43"/>
      <c r="G25" s="43"/>
      <c r="H25" s="43"/>
      <c r="I25" s="274"/>
      <c r="J25" s="132" t="s">
        <v>232</v>
      </c>
      <c r="K25" s="310">
        <f>+K26*18+K27*16+K28*16</f>
        <v>0</v>
      </c>
      <c r="L25" s="311"/>
      <c r="V25" t="s">
        <v>101</v>
      </c>
      <c r="W25" s="31"/>
      <c r="X25" s="122"/>
      <c r="Y25" s="59">
        <f>+W25*X25</f>
        <v>0</v>
      </c>
    </row>
    <row r="26" spans="1:27" ht="16" thickBot="1" x14ac:dyDescent="0.25">
      <c r="A26" s="9" t="s">
        <v>20</v>
      </c>
      <c r="B26" s="277" t="s">
        <v>927</v>
      </c>
      <c r="C26" s="277"/>
      <c r="D26" s="122"/>
      <c r="E26" s="273"/>
      <c r="F26" s="43"/>
      <c r="G26" s="43"/>
      <c r="H26" s="43"/>
      <c r="I26" s="93" t="s">
        <v>271</v>
      </c>
      <c r="J26" s="50"/>
      <c r="K26" s="632">
        <v>0</v>
      </c>
      <c r="L26" s="633"/>
      <c r="V26" s="25" t="s">
        <v>135</v>
      </c>
      <c r="W26" s="118"/>
      <c r="X26" s="264"/>
      <c r="Y26" s="258">
        <f>+W26*X26</f>
        <v>0</v>
      </c>
      <c r="Z26" s="259">
        <f>SUM(Y23:Y26)</f>
        <v>10140</v>
      </c>
    </row>
    <row r="27" spans="1:27" x14ac:dyDescent="0.2">
      <c r="A27" s="10" t="s">
        <v>20</v>
      </c>
      <c r="B27" s="278" t="s">
        <v>769</v>
      </c>
      <c r="C27" s="278"/>
      <c r="D27" s="268"/>
      <c r="E27" s="269"/>
      <c r="F27" s="271"/>
      <c r="G27" s="39"/>
      <c r="H27" s="272"/>
      <c r="I27" s="93" t="s">
        <v>226</v>
      </c>
      <c r="J27" s="50"/>
      <c r="K27" s="632">
        <v>0</v>
      </c>
      <c r="L27" s="633"/>
      <c r="Y27"/>
    </row>
    <row r="28" spans="1:27" ht="19" x14ac:dyDescent="0.25">
      <c r="A28" s="11" t="s">
        <v>38</v>
      </c>
      <c r="B28" s="12"/>
      <c r="C28" s="12"/>
      <c r="D28" s="12"/>
      <c r="E28" s="13"/>
      <c r="F28" s="2"/>
      <c r="G28" s="3"/>
      <c r="H28" s="136"/>
      <c r="I28" s="93" t="s">
        <v>227</v>
      </c>
      <c r="J28" s="50"/>
      <c r="K28" s="632">
        <v>0</v>
      </c>
      <c r="L28" s="633"/>
      <c r="V28" s="212" t="s">
        <v>126</v>
      </c>
      <c r="W28" s="212"/>
      <c r="X28" s="212"/>
      <c r="Y28" s="212"/>
    </row>
    <row r="29" spans="1:27" x14ac:dyDescent="0.2">
      <c r="A29" s="10"/>
      <c r="B29" s="641" t="s">
        <v>272</v>
      </c>
      <c r="C29" s="641"/>
      <c r="D29" s="641"/>
      <c r="E29" s="642"/>
      <c r="F29" s="7"/>
      <c r="G29" s="8"/>
      <c r="H29" s="1"/>
      <c r="I29" s="93"/>
      <c r="J29" s="50" t="s">
        <v>46</v>
      </c>
      <c r="K29" s="643">
        <f>SUM(K26:L28)</f>
        <v>0</v>
      </c>
      <c r="L29" s="644"/>
      <c r="V29" s="30" t="s">
        <v>57</v>
      </c>
      <c r="W29" s="133">
        <v>250</v>
      </c>
      <c r="X29" s="265">
        <f>+K26</f>
        <v>0</v>
      </c>
      <c r="Y29" s="59">
        <f>+W29*X29</f>
        <v>0</v>
      </c>
    </row>
    <row r="30" spans="1:27" x14ac:dyDescent="0.2">
      <c r="A30" s="645" t="s">
        <v>127</v>
      </c>
      <c r="B30" s="646"/>
      <c r="C30" s="646"/>
      <c r="D30" s="646"/>
      <c r="E30" s="646"/>
      <c r="F30" s="646"/>
      <c r="G30" s="646"/>
      <c r="H30" s="647"/>
      <c r="I30" s="638" t="s">
        <v>283</v>
      </c>
      <c r="J30" s="639"/>
      <c r="K30" s="639"/>
      <c r="L30" s="640"/>
      <c r="V30" s="30" t="s">
        <v>58</v>
      </c>
      <c r="W30" s="133">
        <v>230</v>
      </c>
      <c r="X30" s="265">
        <f>+K27</f>
        <v>0</v>
      </c>
      <c r="Y30" s="59">
        <f>+W30*X30</f>
        <v>0</v>
      </c>
      <c r="Z30" s="31"/>
    </row>
    <row r="31" spans="1:27" x14ac:dyDescent="0.2">
      <c r="A31" s="4" t="s">
        <v>922</v>
      </c>
      <c r="I31" s="93" t="s">
        <v>652</v>
      </c>
      <c r="J31" s="50"/>
      <c r="K31" s="632" t="s">
        <v>187</v>
      </c>
      <c r="L31" s="633"/>
      <c r="V31" s="30" t="s">
        <v>59</v>
      </c>
      <c r="W31" s="133">
        <v>250</v>
      </c>
      <c r="X31" s="265">
        <f>+K28</f>
        <v>0</v>
      </c>
      <c r="Y31" s="59">
        <f>+W31*X31</f>
        <v>0</v>
      </c>
    </row>
    <row r="32" spans="1:27" ht="16" thickBot="1" x14ac:dyDescent="0.25">
      <c r="A32" s="4"/>
      <c r="I32" s="93" t="s">
        <v>653</v>
      </c>
      <c r="J32" s="50"/>
      <c r="K32" s="632">
        <v>0</v>
      </c>
      <c r="L32" s="633"/>
      <c r="V32" s="260" t="s">
        <v>47</v>
      </c>
      <c r="W32" s="293">
        <v>25</v>
      </c>
      <c r="X32" s="263"/>
      <c r="Y32" s="258">
        <f>+W32*X32</f>
        <v>0</v>
      </c>
      <c r="Z32" s="261">
        <f>SUM(Y29:Y32)</f>
        <v>0</v>
      </c>
    </row>
    <row r="33" spans="1:27" x14ac:dyDescent="0.2">
      <c r="A33" s="4"/>
      <c r="I33" s="93" t="s">
        <v>654</v>
      </c>
      <c r="J33" s="50"/>
      <c r="K33" s="632">
        <v>0</v>
      </c>
      <c r="L33" s="633"/>
      <c r="W33" s="31"/>
      <c r="X33" s="31"/>
    </row>
    <row r="34" spans="1:27" ht="19" x14ac:dyDescent="0.25">
      <c r="A34" s="4"/>
      <c r="I34" s="93" t="s">
        <v>628</v>
      </c>
      <c r="J34" s="50"/>
      <c r="K34" s="632" t="s">
        <v>921</v>
      </c>
      <c r="L34" s="633"/>
      <c r="V34" s="212" t="s">
        <v>49</v>
      </c>
      <c r="W34" s="212"/>
      <c r="X34" s="212"/>
      <c r="Y34" s="212"/>
    </row>
    <row r="35" spans="1:27" x14ac:dyDescent="0.2">
      <c r="A35" s="4"/>
      <c r="I35" s="93" t="s">
        <v>645</v>
      </c>
      <c r="J35" s="50"/>
      <c r="K35" s="632" t="s">
        <v>920</v>
      </c>
      <c r="L35" s="633"/>
      <c r="V35" t="s">
        <v>108</v>
      </c>
      <c r="W35" s="133">
        <v>1000</v>
      </c>
      <c r="X35" s="122"/>
      <c r="Y35" s="59">
        <f>+W35*X35</f>
        <v>0</v>
      </c>
    </row>
    <row r="36" spans="1:27" x14ac:dyDescent="0.2">
      <c r="A36" s="4"/>
      <c r="I36" s="638" t="s">
        <v>172</v>
      </c>
      <c r="J36" s="639"/>
      <c r="K36" s="639"/>
      <c r="L36" s="640"/>
      <c r="V36" t="s">
        <v>268</v>
      </c>
      <c r="W36" s="133">
        <v>400</v>
      </c>
      <c r="X36" s="122">
        <v>1</v>
      </c>
      <c r="Y36" s="59">
        <f>+W36*X36</f>
        <v>400</v>
      </c>
    </row>
    <row r="37" spans="1:27" x14ac:dyDescent="0.2">
      <c r="A37" s="4"/>
      <c r="I37" s="313" t="s">
        <v>647</v>
      </c>
      <c r="J37" s="3"/>
      <c r="K37" s="632" t="s">
        <v>309</v>
      </c>
      <c r="L37" s="633"/>
      <c r="V37" t="s">
        <v>269</v>
      </c>
      <c r="W37" s="133">
        <v>500</v>
      </c>
      <c r="X37" s="122">
        <v>1</v>
      </c>
      <c r="Y37" s="59">
        <f>+W37*X37</f>
        <v>500</v>
      </c>
    </row>
    <row r="38" spans="1:27" ht="16" thickBot="1" x14ac:dyDescent="0.25">
      <c r="A38" s="4"/>
      <c r="I38" s="93" t="s">
        <v>648</v>
      </c>
      <c r="K38" s="632" t="s">
        <v>799</v>
      </c>
      <c r="L38" s="633"/>
      <c r="V38" s="25" t="s">
        <v>109</v>
      </c>
      <c r="W38" s="25"/>
      <c r="X38" s="25"/>
      <c r="Y38" s="258"/>
      <c r="Z38" s="259">
        <f>SUM(Y35:Y38)</f>
        <v>900</v>
      </c>
    </row>
    <row r="39" spans="1:27" x14ac:dyDescent="0.2">
      <c r="A39" s="4"/>
      <c r="I39" s="92" t="s">
        <v>649</v>
      </c>
      <c r="K39" s="632" t="s">
        <v>923</v>
      </c>
      <c r="L39" s="633"/>
    </row>
    <row r="40" spans="1:27" x14ac:dyDescent="0.2">
      <c r="A40" s="634" t="s">
        <v>10</v>
      </c>
      <c r="B40" s="635"/>
      <c r="C40" s="635"/>
      <c r="D40" s="635"/>
      <c r="E40" s="636" t="s">
        <v>29</v>
      </c>
      <c r="F40" s="636"/>
      <c r="G40" s="636"/>
      <c r="H40" s="637"/>
      <c r="I40" s="92" t="s">
        <v>356</v>
      </c>
      <c r="K40" s="632" t="s">
        <v>309</v>
      </c>
      <c r="L40" s="633"/>
      <c r="Y40"/>
      <c r="AA40" s="33"/>
    </row>
    <row r="41" spans="1:27" ht="19" x14ac:dyDescent="0.25">
      <c r="A41" s="9" t="s">
        <v>0</v>
      </c>
      <c r="D41" s="40">
        <v>120</v>
      </c>
      <c r="E41" s="27" t="s">
        <v>17</v>
      </c>
      <c r="F41" s="51">
        <v>7</v>
      </c>
      <c r="G41" s="204" t="s">
        <v>26</v>
      </c>
      <c r="H41" s="205">
        <v>1</v>
      </c>
      <c r="I41" s="92" t="s">
        <v>650</v>
      </c>
      <c r="K41" s="632">
        <v>0</v>
      </c>
      <c r="L41" s="633"/>
      <c r="Y41"/>
    </row>
    <row r="42" spans="1:27" ht="19" x14ac:dyDescent="0.25">
      <c r="A42" s="9" t="s">
        <v>1</v>
      </c>
      <c r="B42" t="s">
        <v>11</v>
      </c>
      <c r="D42" s="88"/>
      <c r="E42" s="28" t="s">
        <v>214</v>
      </c>
      <c r="F42" s="52"/>
      <c r="G42" s="206" t="s">
        <v>28</v>
      </c>
      <c r="H42" s="207">
        <v>2</v>
      </c>
      <c r="I42" s="638" t="s">
        <v>49</v>
      </c>
      <c r="J42" s="639"/>
      <c r="K42" s="639"/>
      <c r="L42" s="640"/>
      <c r="Y42"/>
    </row>
    <row r="43" spans="1:27" ht="19" x14ac:dyDescent="0.25">
      <c r="A43" s="9" t="s">
        <v>12</v>
      </c>
      <c r="D43" s="88">
        <v>20</v>
      </c>
      <c r="E43" s="28" t="s">
        <v>18</v>
      </c>
      <c r="F43" s="52">
        <v>1</v>
      </c>
      <c r="G43" s="206"/>
      <c r="H43" s="207"/>
      <c r="I43" s="53" t="s">
        <v>48</v>
      </c>
      <c r="J43" s="47"/>
      <c r="K43" s="628" t="s">
        <v>298</v>
      </c>
      <c r="L43" s="629"/>
      <c r="Y43"/>
    </row>
    <row r="44" spans="1:27" ht="17" thickBot="1" x14ac:dyDescent="0.25">
      <c r="A44" s="9"/>
      <c r="B44" s="6" t="s">
        <v>14</v>
      </c>
      <c r="D44" s="29">
        <f>SUM(D41:D43)</f>
        <v>140</v>
      </c>
      <c r="E44" s="28" t="s">
        <v>24</v>
      </c>
      <c r="F44" s="52"/>
      <c r="G44" s="208" t="s">
        <v>46</v>
      </c>
      <c r="H44" s="202">
        <f>SUM(H41:H43)</f>
        <v>3</v>
      </c>
      <c r="I44" s="53" t="s">
        <v>27</v>
      </c>
      <c r="J44" s="47"/>
      <c r="K44" s="630" t="s">
        <v>110</v>
      </c>
      <c r="L44" s="631"/>
    </row>
    <row r="45" spans="1:27" ht="17" thickTop="1" x14ac:dyDescent="0.2">
      <c r="A45" s="4"/>
      <c r="D45" s="137">
        <f>+D44/20</f>
        <v>7</v>
      </c>
      <c r="E45" s="28" t="s">
        <v>27</v>
      </c>
      <c r="F45" s="52">
        <v>1</v>
      </c>
      <c r="I45" s="54"/>
      <c r="J45" s="89"/>
      <c r="K45" s="630"/>
      <c r="L45" s="631"/>
    </row>
    <row r="46" spans="1:27" ht="17" thickBot="1" x14ac:dyDescent="0.25">
      <c r="A46" s="4"/>
      <c r="E46" s="28"/>
      <c r="F46" s="52"/>
      <c r="L46" s="5"/>
    </row>
    <row r="47" spans="1:27" ht="16" x14ac:dyDescent="0.2">
      <c r="A47" s="4" t="s">
        <v>45</v>
      </c>
      <c r="C47" s="47">
        <v>2</v>
      </c>
      <c r="E47" s="201" t="s">
        <v>46</v>
      </c>
      <c r="F47" s="203">
        <f>SUM(F41:F46)</f>
        <v>9</v>
      </c>
      <c r="J47" s="18"/>
      <c r="K47" s="19"/>
      <c r="L47" s="5"/>
      <c r="N47" s="90" t="s">
        <v>52</v>
      </c>
      <c r="O47" s="90" t="s">
        <v>273</v>
      </c>
      <c r="P47" s="90" t="s">
        <v>182</v>
      </c>
      <c r="Q47" s="291" t="s">
        <v>51</v>
      </c>
      <c r="R47" s="90" t="s">
        <v>46</v>
      </c>
    </row>
    <row r="48" spans="1:27" x14ac:dyDescent="0.2">
      <c r="A48" s="4" t="s">
        <v>34</v>
      </c>
      <c r="C48" s="47">
        <f>+L65</f>
        <v>0</v>
      </c>
      <c r="J48" s="20"/>
      <c r="K48" s="21"/>
      <c r="L48" s="5"/>
    </row>
    <row r="49" spans="1:25" x14ac:dyDescent="0.2">
      <c r="A49" s="4" t="s">
        <v>35</v>
      </c>
      <c r="C49" s="89">
        <f>+A65</f>
        <v>0</v>
      </c>
      <c r="J49" s="20"/>
      <c r="K49" s="21"/>
      <c r="L49" s="5"/>
    </row>
    <row r="50" spans="1:25" x14ac:dyDescent="0.2">
      <c r="A50" s="4"/>
      <c r="C50" s="90">
        <f>SUM(C47:C49)</f>
        <v>2</v>
      </c>
      <c r="J50" s="20"/>
      <c r="K50" s="21"/>
      <c r="L50" s="5"/>
    </row>
    <row r="51" spans="1:25" x14ac:dyDescent="0.2">
      <c r="A51" s="4"/>
      <c r="J51" s="20"/>
      <c r="K51" s="21"/>
      <c r="L51" s="5"/>
    </row>
    <row r="52" spans="1:25" x14ac:dyDescent="0.2">
      <c r="A52" s="4"/>
      <c r="J52" s="20"/>
      <c r="K52" s="21"/>
      <c r="L52" s="5"/>
    </row>
    <row r="53" spans="1:25" x14ac:dyDescent="0.2">
      <c r="A53" s="4"/>
      <c r="G53" s="6"/>
      <c r="J53" s="20"/>
      <c r="K53" s="21"/>
      <c r="L53" s="5"/>
    </row>
    <row r="54" spans="1:25" x14ac:dyDescent="0.2">
      <c r="A54" s="4"/>
      <c r="J54" s="20"/>
      <c r="K54" s="21"/>
      <c r="L54" s="5"/>
    </row>
    <row r="55" spans="1:25" x14ac:dyDescent="0.2">
      <c r="A55" s="4"/>
      <c r="J55" s="20"/>
      <c r="K55" s="21"/>
      <c r="L55" s="5"/>
    </row>
    <row r="56" spans="1:25" x14ac:dyDescent="0.2">
      <c r="A56" s="4"/>
      <c r="F56" s="6" t="s">
        <v>19</v>
      </c>
      <c r="J56" s="20"/>
      <c r="K56" s="21"/>
      <c r="L56" s="5"/>
    </row>
    <row r="57" spans="1:25" ht="16" thickBot="1" x14ac:dyDescent="0.25">
      <c r="A57" s="4"/>
      <c r="J57" s="20"/>
      <c r="K57" s="21"/>
      <c r="L57" s="5"/>
    </row>
    <row r="58" spans="1:25" x14ac:dyDescent="0.2">
      <c r="A58" s="4"/>
      <c r="E58" s="18"/>
      <c r="F58" s="24"/>
      <c r="G58" s="24"/>
      <c r="H58" s="19"/>
      <c r="J58" s="20"/>
      <c r="K58" s="21"/>
      <c r="L58" s="5"/>
      <c r="W58" s="31"/>
      <c r="Y58"/>
    </row>
    <row r="59" spans="1:25" x14ac:dyDescent="0.2">
      <c r="A59" s="4"/>
      <c r="E59" s="20"/>
      <c r="H59" s="21"/>
      <c r="J59" s="20"/>
      <c r="K59" s="21"/>
      <c r="L59" s="5"/>
      <c r="Y59"/>
    </row>
    <row r="60" spans="1:25" x14ac:dyDescent="0.2">
      <c r="A60" s="4"/>
      <c r="E60" s="20"/>
      <c r="H60" s="21"/>
      <c r="J60" s="20"/>
      <c r="K60" s="21"/>
      <c r="L60" s="5"/>
      <c r="Y60"/>
    </row>
    <row r="61" spans="1:25" x14ac:dyDescent="0.2">
      <c r="A61" s="4"/>
      <c r="E61" s="20"/>
      <c r="H61" s="21"/>
      <c r="J61" s="20"/>
      <c r="K61" s="21"/>
      <c r="L61" s="5"/>
      <c r="Y61"/>
    </row>
    <row r="62" spans="1:25" x14ac:dyDescent="0.2">
      <c r="A62" s="4"/>
      <c r="E62" s="20"/>
      <c r="H62" s="21"/>
      <c r="J62" s="20"/>
      <c r="K62" s="21"/>
      <c r="L62" s="5"/>
      <c r="Y62"/>
    </row>
    <row r="63" spans="1:25" x14ac:dyDescent="0.2">
      <c r="A63" s="4"/>
      <c r="E63" s="20"/>
      <c r="H63" s="21"/>
      <c r="J63" s="20"/>
      <c r="K63" s="21"/>
      <c r="L63" s="5"/>
      <c r="P63" s="443">
        <f>SUM(P48:P62)</f>
        <v>0</v>
      </c>
      <c r="Q63" s="443">
        <f>SUM(Q48:Q62)</f>
        <v>0</v>
      </c>
      <c r="R63" s="443">
        <f>SUM(R48:R62)</f>
        <v>0</v>
      </c>
      <c r="Y63"/>
    </row>
    <row r="64" spans="1:25" ht="16" thickBot="1" x14ac:dyDescent="0.25">
      <c r="A64" s="4"/>
      <c r="E64" s="22"/>
      <c r="F64" s="25"/>
      <c r="G64" s="25"/>
      <c r="H64" s="23"/>
      <c r="J64" s="22"/>
      <c r="K64" s="23"/>
      <c r="L64" s="5"/>
      <c r="Y64"/>
    </row>
    <row r="65" spans="1:25" x14ac:dyDescent="0.2">
      <c r="A65" s="275">
        <f>SUM(C65:H65)</f>
        <v>0</v>
      </c>
      <c r="B65" s="8"/>
      <c r="C65" s="214"/>
      <c r="D65" s="8"/>
      <c r="E65" s="8"/>
      <c r="F65" s="8"/>
      <c r="G65" s="8"/>
      <c r="H65" s="8"/>
      <c r="I65" s="8"/>
      <c r="J65" s="8"/>
      <c r="K65" s="8"/>
      <c r="L65" s="276">
        <f>SUM(L47:L64)</f>
        <v>0</v>
      </c>
      <c r="Y65"/>
    </row>
    <row r="66" spans="1:25" x14ac:dyDescent="0.2">
      <c r="Y66"/>
    </row>
    <row r="67" spans="1:25" x14ac:dyDescent="0.2">
      <c r="Y67"/>
    </row>
    <row r="68" spans="1:25" x14ac:dyDescent="0.2">
      <c r="Y68"/>
    </row>
  </sheetData>
  <mergeCells count="58">
    <mergeCell ref="V8:Y8"/>
    <mergeCell ref="G11:H11"/>
    <mergeCell ref="K11:L11"/>
    <mergeCell ref="D7:G7"/>
    <mergeCell ref="H7:I7"/>
    <mergeCell ref="J7:L7"/>
    <mergeCell ref="A8:H8"/>
    <mergeCell ref="I8:L8"/>
    <mergeCell ref="D9:F9"/>
    <mergeCell ref="G9:H9"/>
    <mergeCell ref="I9:L9"/>
    <mergeCell ref="G10:H10"/>
    <mergeCell ref="K10:L10"/>
    <mergeCell ref="G12:H12"/>
    <mergeCell ref="K12:L12"/>
    <mergeCell ref="G13:H13"/>
    <mergeCell ref="K13:L13"/>
    <mergeCell ref="G14:H14"/>
    <mergeCell ref="K14:L14"/>
    <mergeCell ref="G15:H15"/>
    <mergeCell ref="K15:L15"/>
    <mergeCell ref="G16:H16"/>
    <mergeCell ref="K16:L16"/>
    <mergeCell ref="G17:H17"/>
    <mergeCell ref="K17:L17"/>
    <mergeCell ref="K28:L28"/>
    <mergeCell ref="A18:E18"/>
    <mergeCell ref="F18:H18"/>
    <mergeCell ref="K18:L18"/>
    <mergeCell ref="I19:L19"/>
    <mergeCell ref="K20:L20"/>
    <mergeCell ref="K21:L21"/>
    <mergeCell ref="K22:L22"/>
    <mergeCell ref="K23:L23"/>
    <mergeCell ref="I24:L24"/>
    <mergeCell ref="K26:L26"/>
    <mergeCell ref="K27:L27"/>
    <mergeCell ref="K38:L38"/>
    <mergeCell ref="B29:E29"/>
    <mergeCell ref="K29:L29"/>
    <mergeCell ref="A30:H30"/>
    <mergeCell ref="I30:L30"/>
    <mergeCell ref="K31:L31"/>
    <mergeCell ref="K32:L32"/>
    <mergeCell ref="K33:L33"/>
    <mergeCell ref="K34:L34"/>
    <mergeCell ref="K35:L35"/>
    <mergeCell ref="I36:L36"/>
    <mergeCell ref="K37:L37"/>
    <mergeCell ref="K43:L43"/>
    <mergeCell ref="K44:L44"/>
    <mergeCell ref="K45:L45"/>
    <mergeCell ref="K39:L39"/>
    <mergeCell ref="A40:D40"/>
    <mergeCell ref="E40:H40"/>
    <mergeCell ref="K40:L40"/>
    <mergeCell ref="K41:L41"/>
    <mergeCell ref="I42:L42"/>
  </mergeCells>
  <conditionalFormatting sqref="K11:L18">
    <cfRule type="notContainsText" dxfId="39" priority="5" operator="notContains" text="0">
      <formula>ISERROR(SEARCH("0",K11))</formula>
    </cfRule>
  </conditionalFormatting>
  <conditionalFormatting sqref="K21:L23">
    <cfRule type="notContainsText" dxfId="38" priority="4" operator="notContains" text="0">
      <formula>ISERROR(SEARCH("0",K21))</formula>
    </cfRule>
  </conditionalFormatting>
  <conditionalFormatting sqref="K26:L28">
    <cfRule type="notContainsText" dxfId="37" priority="3" operator="notContains" text="0">
      <formula>ISERROR(SEARCH("0",K26))</formula>
    </cfRule>
  </conditionalFormatting>
  <conditionalFormatting sqref="K31:L35">
    <cfRule type="notContainsText" dxfId="36" priority="2" operator="notContains" text="0">
      <formula>ISERROR(SEARCH("0",K31))</formula>
    </cfRule>
  </conditionalFormatting>
  <conditionalFormatting sqref="K37:L41">
    <cfRule type="notContainsText" dxfId="35" priority="1" operator="notContains" text="0">
      <formula>ISERROR(SEARCH("0",K37))</formula>
    </cfRule>
  </conditionalFormatting>
  <pageMargins left="0.7" right="0.7" top="0.75" bottom="0.75" header="0.3" footer="0.3"/>
  <pageSetup scale="27" orientation="portrait" horizontalDpi="0" verticalDpi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D55F7-6531-7D4C-A18A-B56919898CFB}">
  <sheetPr>
    <pageSetUpPr fitToPage="1"/>
  </sheetPr>
  <dimension ref="A3:AA68"/>
  <sheetViews>
    <sheetView showGridLines="0" topLeftCell="A17" workbookViewId="0">
      <selection activeCell="K49" sqref="K49"/>
    </sheetView>
  </sheetViews>
  <sheetFormatPr baseColWidth="10" defaultRowHeight="15" x14ac:dyDescent="0.2"/>
  <cols>
    <col min="1" max="1" width="10.5" customWidth="1"/>
    <col min="2" max="2" width="3.5" customWidth="1"/>
    <col min="3" max="3" width="12" customWidth="1"/>
    <col min="4" max="4" width="14" customWidth="1"/>
    <col min="5" max="5" width="15" customWidth="1"/>
    <col min="7" max="7" width="6.33203125" customWidth="1"/>
    <col min="9" max="9" width="6.33203125" customWidth="1"/>
    <col min="10" max="10" width="12.1640625" customWidth="1"/>
    <col min="11" max="11" width="15" customWidth="1"/>
    <col min="12" max="12" width="4" customWidth="1"/>
    <col min="15" max="15" width="18.5" customWidth="1"/>
    <col min="22" max="22" width="18.1640625" customWidth="1"/>
    <col min="25" max="25" width="13.5" style="31" customWidth="1"/>
    <col min="26" max="26" width="15" customWidth="1"/>
    <col min="27" max="27" width="16.5" customWidth="1"/>
  </cols>
  <sheetData>
    <row r="3" spans="1:27" x14ac:dyDescent="0.2">
      <c r="A3" t="s">
        <v>130</v>
      </c>
    </row>
    <row r="6" spans="1:27" x14ac:dyDescent="0.2">
      <c r="Z6" s="61"/>
      <c r="AA6" s="61" t="s">
        <v>289</v>
      </c>
    </row>
    <row r="7" spans="1:27" x14ac:dyDescent="0.2">
      <c r="A7" s="14" t="s">
        <v>21</v>
      </c>
      <c r="B7" s="15"/>
      <c r="C7" s="15"/>
      <c r="D7" s="659" t="s">
        <v>509</v>
      </c>
      <c r="E7" s="660"/>
      <c r="F7" s="660"/>
      <c r="G7" s="661"/>
      <c r="H7" s="634" t="s">
        <v>16</v>
      </c>
      <c r="I7" s="635"/>
      <c r="J7" s="662">
        <v>45771</v>
      </c>
      <c r="K7" s="663"/>
      <c r="L7" s="664"/>
      <c r="P7" s="100" t="s">
        <v>41</v>
      </c>
      <c r="Q7" s="100" t="s">
        <v>42</v>
      </c>
      <c r="R7" s="126" t="s">
        <v>53</v>
      </c>
      <c r="W7" s="94" t="s">
        <v>88</v>
      </c>
      <c r="X7" s="95" t="s">
        <v>42</v>
      </c>
      <c r="Y7" s="100" t="s">
        <v>107</v>
      </c>
      <c r="Z7" s="99">
        <f>SUM(Z8:Z52)</f>
        <v>10415</v>
      </c>
      <c r="AA7" s="309">
        <f>+Z7/Q11</f>
        <v>182.71929824561403</v>
      </c>
    </row>
    <row r="8" spans="1:27" ht="19" x14ac:dyDescent="0.25">
      <c r="A8" s="645" t="s">
        <v>7</v>
      </c>
      <c r="B8" s="646"/>
      <c r="C8" s="646"/>
      <c r="D8" s="646"/>
      <c r="E8" s="646"/>
      <c r="F8" s="646"/>
      <c r="G8" s="646"/>
      <c r="H8" s="646"/>
      <c r="I8" s="648" t="s">
        <v>23</v>
      </c>
      <c r="J8" s="636"/>
      <c r="K8" s="636"/>
      <c r="L8" s="637"/>
      <c r="O8" s="44" t="s">
        <v>0</v>
      </c>
      <c r="P8" s="45">
        <v>495</v>
      </c>
      <c r="Q8" s="44">
        <f>+D41</f>
        <v>53</v>
      </c>
      <c r="R8" s="46">
        <f>+P8*Q8</f>
        <v>26235</v>
      </c>
      <c r="V8" s="658" t="s">
        <v>183</v>
      </c>
      <c r="W8" s="658"/>
      <c r="X8" s="658"/>
      <c r="Y8" s="658"/>
    </row>
    <row r="9" spans="1:27" x14ac:dyDescent="0.2">
      <c r="A9" s="9" t="s">
        <v>3</v>
      </c>
      <c r="B9" s="6"/>
      <c r="C9" s="6" t="s">
        <v>4</v>
      </c>
      <c r="D9" s="665" t="s">
        <v>5</v>
      </c>
      <c r="E9" s="665"/>
      <c r="F9" s="665"/>
      <c r="G9" s="665" t="s">
        <v>109</v>
      </c>
      <c r="H9" s="666"/>
      <c r="I9" s="667"/>
      <c r="J9" s="668"/>
      <c r="K9" s="668"/>
      <c r="L9" s="669"/>
      <c r="O9" s="44" t="s">
        <v>1</v>
      </c>
      <c r="P9" s="45"/>
      <c r="Q9" s="44">
        <f>+D42</f>
        <v>0</v>
      </c>
      <c r="R9" s="46">
        <f>+P9*Q9</f>
        <v>0</v>
      </c>
      <c r="V9" t="s">
        <v>50</v>
      </c>
      <c r="W9" s="133">
        <v>700</v>
      </c>
      <c r="X9" s="122">
        <v>1</v>
      </c>
      <c r="Y9" s="59">
        <f>+W9*X9</f>
        <v>700</v>
      </c>
    </row>
    <row r="10" spans="1:27" x14ac:dyDescent="0.2">
      <c r="A10" s="517">
        <v>0.79166666666666663</v>
      </c>
      <c r="B10" s="47" t="s">
        <v>6</v>
      </c>
      <c r="C10" s="458">
        <v>0.80208333333333337</v>
      </c>
      <c r="D10" s="38" t="s">
        <v>954</v>
      </c>
      <c r="E10" s="38"/>
      <c r="F10" s="39"/>
      <c r="G10" s="654"/>
      <c r="H10" s="655"/>
      <c r="I10" s="92" t="s">
        <v>92</v>
      </c>
      <c r="J10" s="56"/>
      <c r="K10" s="651">
        <v>0.75</v>
      </c>
      <c r="L10" s="652"/>
      <c r="O10" s="44" t="s">
        <v>38</v>
      </c>
      <c r="P10" s="45">
        <v>180</v>
      </c>
      <c r="Q10" s="44">
        <f>+D43</f>
        <v>4</v>
      </c>
      <c r="R10" s="46">
        <f>+P10*Q10</f>
        <v>720</v>
      </c>
      <c r="V10" t="s">
        <v>26</v>
      </c>
      <c r="W10" s="133">
        <v>1500</v>
      </c>
      <c r="X10" s="265">
        <v>1</v>
      </c>
      <c r="Y10" s="59">
        <f>+W10*X10</f>
        <v>1500</v>
      </c>
    </row>
    <row r="11" spans="1:27" x14ac:dyDescent="0.2">
      <c r="A11" s="517">
        <f>+C10</f>
        <v>0.80208333333333337</v>
      </c>
      <c r="B11" s="47" t="s">
        <v>6</v>
      </c>
      <c r="C11" s="458">
        <v>0.8125</v>
      </c>
      <c r="D11" s="38" t="s">
        <v>955</v>
      </c>
      <c r="E11" s="38"/>
      <c r="F11" s="39"/>
      <c r="G11" s="654"/>
      <c r="H11" s="655"/>
      <c r="I11" s="92" t="s">
        <v>99</v>
      </c>
      <c r="K11" s="656">
        <v>0</v>
      </c>
      <c r="L11" s="657"/>
      <c r="O11" s="34" t="s">
        <v>14</v>
      </c>
      <c r="P11" s="34"/>
      <c r="Q11" s="34">
        <f>SUM(Q8:Q10)</f>
        <v>57</v>
      </c>
      <c r="R11" s="35">
        <f>SUM(R8:R10)</f>
        <v>26955</v>
      </c>
      <c r="V11" t="s">
        <v>329</v>
      </c>
      <c r="W11">
        <v>500</v>
      </c>
      <c r="X11" s="265"/>
      <c r="Y11" s="59">
        <f>+W11*X11</f>
        <v>0</v>
      </c>
    </row>
    <row r="12" spans="1:27" ht="16" thickBot="1" x14ac:dyDescent="0.25">
      <c r="A12" s="517">
        <f>+C11</f>
        <v>0.8125</v>
      </c>
      <c r="B12" s="47" t="s">
        <v>6</v>
      </c>
      <c r="C12" s="458">
        <v>0.83333333333333337</v>
      </c>
      <c r="D12" s="38" t="s">
        <v>956</v>
      </c>
      <c r="E12" s="38" t="s">
        <v>957</v>
      </c>
      <c r="F12" s="39"/>
      <c r="G12" s="654"/>
      <c r="H12" s="655"/>
      <c r="I12" s="92" t="s">
        <v>94</v>
      </c>
      <c r="K12" s="656" t="s">
        <v>173</v>
      </c>
      <c r="L12" s="657"/>
      <c r="O12" s="44" t="s">
        <v>121</v>
      </c>
      <c r="P12" s="45"/>
      <c r="Q12" s="44"/>
      <c r="R12" s="46">
        <f>+P12*Q12</f>
        <v>0</v>
      </c>
      <c r="V12" s="25" t="s">
        <v>138</v>
      </c>
      <c r="W12" s="292"/>
      <c r="X12" s="264"/>
      <c r="Y12" s="258">
        <f>+W12*X12</f>
        <v>0</v>
      </c>
      <c r="Z12" s="259">
        <f>SUM(Y9:Y12)</f>
        <v>2200</v>
      </c>
    </row>
    <row r="13" spans="1:27" ht="16" thickBot="1" x14ac:dyDescent="0.25">
      <c r="A13" s="517">
        <f>+C12</f>
        <v>0.83333333333333337</v>
      </c>
      <c r="B13" s="47" t="s">
        <v>6</v>
      </c>
      <c r="C13" s="458">
        <v>0.84027777777777779</v>
      </c>
      <c r="D13" s="38" t="s">
        <v>958</v>
      </c>
      <c r="E13" s="38"/>
      <c r="F13" s="39"/>
      <c r="G13" s="654"/>
      <c r="H13" s="655"/>
      <c r="I13" s="93" t="s">
        <v>224</v>
      </c>
      <c r="J13" s="57"/>
      <c r="K13" s="649">
        <v>0</v>
      </c>
      <c r="L13" s="650"/>
      <c r="O13" s="44" t="s">
        <v>139</v>
      </c>
      <c r="P13" s="45"/>
      <c r="Q13" s="44"/>
      <c r="R13" s="46">
        <f>+P13*Q13</f>
        <v>0</v>
      </c>
    </row>
    <row r="14" spans="1:27" ht="19" x14ac:dyDescent="0.25">
      <c r="A14" s="517">
        <f t="shared" ref="A14:A16" si="0">+C13</f>
        <v>0.84027777777777779</v>
      </c>
      <c r="B14" s="47"/>
      <c r="C14" s="458">
        <v>0.875</v>
      </c>
      <c r="D14" s="38" t="s">
        <v>510</v>
      </c>
      <c r="E14" s="38"/>
      <c r="F14" s="39"/>
      <c r="G14" s="654"/>
      <c r="H14" s="655"/>
      <c r="I14" s="93"/>
      <c r="J14" s="57" t="s">
        <v>220</v>
      </c>
      <c r="K14" s="649">
        <v>0</v>
      </c>
      <c r="L14" s="650"/>
      <c r="O14" s="44" t="s">
        <v>140</v>
      </c>
      <c r="P14" s="45"/>
      <c r="Q14" s="44"/>
      <c r="R14" s="46">
        <f>+P14*Q14</f>
        <v>0</v>
      </c>
      <c r="V14" s="320" t="s">
        <v>40</v>
      </c>
      <c r="W14" s="320"/>
      <c r="X14" s="320"/>
      <c r="Y14" s="320"/>
    </row>
    <row r="15" spans="1:27" x14ac:dyDescent="0.2">
      <c r="A15" s="517">
        <f t="shared" si="0"/>
        <v>0.875</v>
      </c>
      <c r="B15" s="47"/>
      <c r="C15" s="458">
        <v>0.89583333333333337</v>
      </c>
      <c r="D15" s="38" t="s">
        <v>959</v>
      </c>
      <c r="E15" s="38"/>
      <c r="F15" s="39"/>
      <c r="G15" s="654"/>
      <c r="H15" s="655"/>
      <c r="I15" s="93"/>
      <c r="J15" s="57" t="s">
        <v>221</v>
      </c>
      <c r="K15" s="649">
        <v>0</v>
      </c>
      <c r="L15" s="650"/>
      <c r="O15" s="44" t="s">
        <v>965</v>
      </c>
      <c r="P15" s="45"/>
      <c r="Q15" s="44"/>
      <c r="R15" s="46">
        <v>250</v>
      </c>
      <c r="V15" t="s">
        <v>40</v>
      </c>
      <c r="W15" s="133">
        <v>700</v>
      </c>
      <c r="X15" s="266">
        <f>+F41</f>
        <v>2</v>
      </c>
      <c r="Y15" s="59">
        <f t="shared" ref="Y15:Y20" si="1">+W15*X15</f>
        <v>1400</v>
      </c>
    </row>
    <row r="16" spans="1:27" x14ac:dyDescent="0.2">
      <c r="A16" s="517">
        <f t="shared" si="0"/>
        <v>0.89583333333333337</v>
      </c>
      <c r="B16" s="47"/>
      <c r="C16" s="458">
        <v>0.90277777777777779</v>
      </c>
      <c r="D16" s="38" t="s">
        <v>960</v>
      </c>
      <c r="E16" s="38"/>
      <c r="F16" s="39"/>
      <c r="G16" s="654"/>
      <c r="H16" s="655"/>
      <c r="I16" s="93"/>
      <c r="J16" s="57" t="s">
        <v>223</v>
      </c>
      <c r="K16" s="649">
        <v>0</v>
      </c>
      <c r="L16" s="650"/>
      <c r="O16" s="44" t="s">
        <v>22</v>
      </c>
      <c r="P16" s="45"/>
      <c r="Q16" s="44"/>
      <c r="R16" s="46">
        <f>+P16*Q16</f>
        <v>0</v>
      </c>
      <c r="V16" t="s">
        <v>207</v>
      </c>
      <c r="W16" s="133">
        <v>1400</v>
      </c>
      <c r="X16" s="265">
        <f>+F43</f>
        <v>1</v>
      </c>
      <c r="Y16" s="59">
        <f t="shared" si="1"/>
        <v>1400</v>
      </c>
    </row>
    <row r="17" spans="1:27" x14ac:dyDescent="0.2">
      <c r="A17" s="517">
        <f>+C16</f>
        <v>0.90277777777777779</v>
      </c>
      <c r="B17" s="47"/>
      <c r="C17" s="458">
        <v>0.54166666666666663</v>
      </c>
      <c r="D17" s="38" t="s">
        <v>961</v>
      </c>
      <c r="E17" s="38"/>
      <c r="F17" s="39"/>
      <c r="G17" s="654"/>
      <c r="H17" s="655"/>
      <c r="I17" s="93"/>
      <c r="J17" s="57" t="s">
        <v>222</v>
      </c>
      <c r="K17" s="649">
        <v>0</v>
      </c>
      <c r="L17" s="650"/>
      <c r="O17" s="34" t="s">
        <v>141</v>
      </c>
      <c r="P17" s="37"/>
      <c r="Q17" s="34">
        <f>+D45</f>
        <v>2.85</v>
      </c>
      <c r="R17" s="35">
        <f>SUM(R12:R16)</f>
        <v>250</v>
      </c>
      <c r="V17" t="s">
        <v>253</v>
      </c>
      <c r="W17" s="133">
        <v>1000</v>
      </c>
      <c r="X17" s="265">
        <f>+F42</f>
        <v>0</v>
      </c>
      <c r="Y17" s="59">
        <f t="shared" si="1"/>
        <v>0</v>
      </c>
    </row>
    <row r="18" spans="1:27" x14ac:dyDescent="0.2">
      <c r="A18" s="648" t="s">
        <v>2</v>
      </c>
      <c r="B18" s="636"/>
      <c r="C18" s="636"/>
      <c r="D18" s="636"/>
      <c r="E18" s="636"/>
      <c r="F18" s="646" t="s">
        <v>257</v>
      </c>
      <c r="G18" s="646"/>
      <c r="H18" s="647"/>
      <c r="I18" s="93"/>
      <c r="J18" s="57" t="s">
        <v>225</v>
      </c>
      <c r="K18" s="649">
        <v>0</v>
      </c>
      <c r="L18" s="650"/>
      <c r="O18" s="34" t="s">
        <v>53</v>
      </c>
      <c r="P18" s="68"/>
      <c r="Q18" s="68"/>
      <c r="R18" s="135">
        <f>+R17+R11</f>
        <v>27205</v>
      </c>
      <c r="V18" t="s">
        <v>55</v>
      </c>
      <c r="W18" s="133"/>
      <c r="X18" s="265">
        <f>+F44</f>
        <v>0</v>
      </c>
      <c r="Y18" s="59">
        <f t="shared" si="1"/>
        <v>0</v>
      </c>
    </row>
    <row r="19" spans="1:27" ht="16" thickBot="1" x14ac:dyDescent="0.25">
      <c r="A19" s="11" t="s">
        <v>8</v>
      </c>
      <c r="B19" s="12"/>
      <c r="C19" s="12"/>
      <c r="D19" s="12"/>
      <c r="E19" s="13"/>
      <c r="F19" s="4"/>
      <c r="H19" s="5"/>
      <c r="I19" s="638">
        <v>0</v>
      </c>
      <c r="J19" s="639"/>
      <c r="K19" s="639"/>
      <c r="L19" s="640"/>
      <c r="O19" s="124" t="s">
        <v>111</v>
      </c>
      <c r="R19" s="118">
        <v>23500</v>
      </c>
      <c r="V19" t="s">
        <v>153</v>
      </c>
      <c r="W19" s="133">
        <v>700</v>
      </c>
      <c r="X19" s="265">
        <f>+F45</f>
        <v>0</v>
      </c>
      <c r="Y19" s="59">
        <f t="shared" si="1"/>
        <v>0</v>
      </c>
    </row>
    <row r="20" spans="1:27" ht="20" thickBot="1" x14ac:dyDescent="0.3">
      <c r="A20" s="48"/>
      <c r="B20" s="278"/>
      <c r="C20" s="42" t="s">
        <v>964</v>
      </c>
      <c r="D20" s="42"/>
      <c r="E20" s="41"/>
      <c r="F20" s="271"/>
      <c r="G20" s="39"/>
      <c r="H20" s="272"/>
      <c r="I20" s="92" t="s">
        <v>93</v>
      </c>
      <c r="J20" s="55"/>
      <c r="K20" s="651">
        <v>0.6875</v>
      </c>
      <c r="L20" s="652"/>
      <c r="O20" s="124" t="s">
        <v>102</v>
      </c>
      <c r="R20" s="125">
        <f>+R18-R19</f>
        <v>3705</v>
      </c>
      <c r="T20">
        <v>18500</v>
      </c>
      <c r="V20" s="25" t="s">
        <v>122</v>
      </c>
      <c r="W20" s="293">
        <v>200</v>
      </c>
      <c r="X20" s="264"/>
      <c r="Y20" s="258">
        <f t="shared" si="1"/>
        <v>0</v>
      </c>
      <c r="Z20" s="259">
        <f>SUM(Y15:Y20)</f>
        <v>2800</v>
      </c>
      <c r="AA20" s="294">
        <f>+Z12+Z20</f>
        <v>5000</v>
      </c>
    </row>
    <row r="21" spans="1:27" x14ac:dyDescent="0.2">
      <c r="A21" s="49" t="s">
        <v>25</v>
      </c>
      <c r="B21" s="12"/>
      <c r="C21" s="12"/>
      <c r="D21" s="12"/>
      <c r="E21" s="13"/>
      <c r="I21" s="92" t="s">
        <v>22</v>
      </c>
      <c r="J21" s="16"/>
      <c r="K21" s="632">
        <v>0</v>
      </c>
      <c r="L21" s="633"/>
      <c r="O21" t="s">
        <v>36</v>
      </c>
      <c r="R21" s="123">
        <f>+Z7</f>
        <v>10415</v>
      </c>
      <c r="T21">
        <v>5000</v>
      </c>
      <c r="W21" s="134"/>
      <c r="Y21"/>
    </row>
    <row r="22" spans="1:27" ht="20" thickBot="1" x14ac:dyDescent="0.3">
      <c r="A22" s="48"/>
      <c r="B22" s="278"/>
      <c r="C22" s="42" t="s">
        <v>966</v>
      </c>
      <c r="D22" s="42"/>
      <c r="E22" s="41"/>
      <c r="F22" s="271"/>
      <c r="G22" s="39"/>
      <c r="H22" s="272"/>
      <c r="I22" s="93" t="s">
        <v>95</v>
      </c>
      <c r="J22" s="50"/>
      <c r="K22" s="632">
        <v>0</v>
      </c>
      <c r="L22" s="633"/>
      <c r="O22" s="6" t="s">
        <v>124</v>
      </c>
      <c r="R22" s="36">
        <f>+R20-R21</f>
        <v>-6710</v>
      </c>
      <c r="T22">
        <f>+T20+T21</f>
        <v>23500</v>
      </c>
      <c r="V22" s="212" t="s">
        <v>255</v>
      </c>
      <c r="W22" s="212"/>
      <c r="X22" s="212"/>
      <c r="Y22" s="212"/>
    </row>
    <row r="23" spans="1:27" ht="16" thickTop="1" x14ac:dyDescent="0.2">
      <c r="A23" s="11" t="s">
        <v>9</v>
      </c>
      <c r="B23" s="12"/>
      <c r="C23" s="12"/>
      <c r="D23" s="12"/>
      <c r="E23" s="13"/>
      <c r="I23" s="92" t="s">
        <v>96</v>
      </c>
      <c r="J23" s="16"/>
      <c r="K23" s="632">
        <v>0</v>
      </c>
      <c r="L23" s="633"/>
      <c r="V23" t="s">
        <v>105</v>
      </c>
      <c r="W23" s="133">
        <v>65</v>
      </c>
      <c r="X23" s="122">
        <f>+Q11</f>
        <v>57</v>
      </c>
      <c r="Y23" s="59">
        <f>+W23*X23</f>
        <v>3705</v>
      </c>
    </row>
    <row r="24" spans="1:27" x14ac:dyDescent="0.2">
      <c r="A24" s="9" t="s">
        <v>13</v>
      </c>
      <c r="B24" s="277"/>
      <c r="C24" s="277" t="s">
        <v>967</v>
      </c>
      <c r="D24" s="122"/>
      <c r="E24" s="273"/>
      <c r="F24" s="43"/>
      <c r="G24" s="43"/>
      <c r="H24" s="43"/>
      <c r="I24" s="638" t="s">
        <v>270</v>
      </c>
      <c r="J24" s="639"/>
      <c r="K24" s="639"/>
      <c r="L24" s="640"/>
      <c r="V24" t="s">
        <v>254</v>
      </c>
      <c r="W24" s="133">
        <v>20</v>
      </c>
      <c r="X24" s="122">
        <v>4</v>
      </c>
      <c r="Y24" s="59">
        <f>+W24*X24</f>
        <v>80</v>
      </c>
    </row>
    <row r="25" spans="1:27" x14ac:dyDescent="0.2">
      <c r="A25" s="9" t="s">
        <v>969</v>
      </c>
      <c r="B25" s="277"/>
      <c r="C25" s="277" t="s">
        <v>970</v>
      </c>
      <c r="D25" s="122"/>
      <c r="E25" s="273"/>
      <c r="F25" s="43"/>
      <c r="G25" s="43"/>
      <c r="H25" s="43"/>
      <c r="I25" s="274"/>
      <c r="J25" s="132" t="s">
        <v>232</v>
      </c>
      <c r="K25" s="310">
        <f>+K26*18+K27*16+K28*16</f>
        <v>100</v>
      </c>
      <c r="L25" s="311"/>
      <c r="V25" t="s">
        <v>101</v>
      </c>
      <c r="W25" s="31"/>
      <c r="X25" s="122"/>
      <c r="Y25" s="59">
        <f>+W25*X25</f>
        <v>0</v>
      </c>
    </row>
    <row r="26" spans="1:27" ht="16" thickBot="1" x14ac:dyDescent="0.25">
      <c r="A26" s="9" t="s">
        <v>20</v>
      </c>
      <c r="B26" s="277"/>
      <c r="C26" s="277" t="s">
        <v>968</v>
      </c>
      <c r="D26" s="122"/>
      <c r="E26" s="273"/>
      <c r="F26" s="43"/>
      <c r="G26" s="43"/>
      <c r="H26" s="43"/>
      <c r="I26" s="93" t="s">
        <v>271</v>
      </c>
      <c r="J26" s="50"/>
      <c r="K26" s="632">
        <v>2</v>
      </c>
      <c r="L26" s="633"/>
      <c r="V26" s="25" t="s">
        <v>135</v>
      </c>
      <c r="W26" s="118"/>
      <c r="X26" s="264"/>
      <c r="Y26" s="258">
        <f>+W26*X26</f>
        <v>0</v>
      </c>
      <c r="Z26" s="259">
        <f>SUM(Y23:Y26)</f>
        <v>3785</v>
      </c>
    </row>
    <row r="27" spans="1:27" x14ac:dyDescent="0.2">
      <c r="A27" s="10" t="s">
        <v>20</v>
      </c>
      <c r="B27" s="278"/>
      <c r="C27" s="278" t="s">
        <v>284</v>
      </c>
      <c r="D27" s="268"/>
      <c r="E27" s="269"/>
      <c r="F27" s="271"/>
      <c r="G27" s="39"/>
      <c r="H27" s="272"/>
      <c r="I27" s="93" t="s">
        <v>226</v>
      </c>
      <c r="J27" s="50"/>
      <c r="K27" s="632">
        <v>2</v>
      </c>
      <c r="L27" s="633"/>
      <c r="Y27"/>
    </row>
    <row r="28" spans="1:27" ht="19" x14ac:dyDescent="0.25">
      <c r="A28" s="11" t="s">
        <v>38</v>
      </c>
      <c r="B28" s="12"/>
      <c r="C28" s="12"/>
      <c r="D28" s="12"/>
      <c r="E28" s="13"/>
      <c r="F28" s="2"/>
      <c r="G28" s="3"/>
      <c r="H28" s="136"/>
      <c r="I28" s="93" t="s">
        <v>227</v>
      </c>
      <c r="J28" s="50"/>
      <c r="K28" s="632">
        <v>2</v>
      </c>
      <c r="L28" s="633"/>
      <c r="V28" s="212" t="s">
        <v>126</v>
      </c>
      <c r="W28" s="212"/>
      <c r="X28" s="212"/>
      <c r="Y28" s="212"/>
    </row>
    <row r="29" spans="1:27" x14ac:dyDescent="0.2">
      <c r="A29" s="10"/>
      <c r="B29" s="641" t="s">
        <v>272</v>
      </c>
      <c r="C29" s="641"/>
      <c r="D29" s="641"/>
      <c r="E29" s="642"/>
      <c r="F29" s="7"/>
      <c r="G29" s="8"/>
      <c r="H29" s="1"/>
      <c r="I29" s="93"/>
      <c r="J29" s="50" t="s">
        <v>46</v>
      </c>
      <c r="K29" s="643">
        <f>SUM(K26:L28)</f>
        <v>6</v>
      </c>
      <c r="L29" s="644"/>
      <c r="V29" s="30" t="s">
        <v>57</v>
      </c>
      <c r="W29" s="133">
        <v>250</v>
      </c>
      <c r="X29" s="265">
        <v>1</v>
      </c>
      <c r="Y29" s="59">
        <f>+W29*X29</f>
        <v>250</v>
      </c>
    </row>
    <row r="30" spans="1:27" x14ac:dyDescent="0.2">
      <c r="A30" s="645" t="s">
        <v>127</v>
      </c>
      <c r="B30" s="646"/>
      <c r="C30" s="646"/>
      <c r="D30" s="646"/>
      <c r="E30" s="646"/>
      <c r="F30" s="646"/>
      <c r="G30" s="646"/>
      <c r="H30" s="647"/>
      <c r="I30" s="638" t="s">
        <v>283</v>
      </c>
      <c r="J30" s="639"/>
      <c r="K30" s="639"/>
      <c r="L30" s="640"/>
      <c r="V30" s="30" t="s">
        <v>58</v>
      </c>
      <c r="W30" s="133">
        <v>230</v>
      </c>
      <c r="X30" s="265">
        <v>1</v>
      </c>
      <c r="Y30" s="59">
        <f>+W30*X30</f>
        <v>230</v>
      </c>
      <c r="Z30" s="31"/>
    </row>
    <row r="31" spans="1:27" x14ac:dyDescent="0.2">
      <c r="A31" s="4" t="s">
        <v>952</v>
      </c>
      <c r="I31" s="93" t="s">
        <v>652</v>
      </c>
      <c r="J31" s="50"/>
      <c r="K31" s="632" t="s">
        <v>187</v>
      </c>
      <c r="L31" s="633"/>
      <c r="V31" s="30" t="s">
        <v>59</v>
      </c>
      <c r="W31" s="133">
        <v>250</v>
      </c>
      <c r="X31" s="265">
        <v>1</v>
      </c>
      <c r="Y31" s="59">
        <f>+W31*X31</f>
        <v>250</v>
      </c>
    </row>
    <row r="32" spans="1:27" ht="16" thickBot="1" x14ac:dyDescent="0.25">
      <c r="A32" s="4" t="s">
        <v>953</v>
      </c>
      <c r="I32" s="93" t="s">
        <v>653</v>
      </c>
      <c r="J32" s="50"/>
      <c r="K32" s="632">
        <v>0</v>
      </c>
      <c r="L32" s="633"/>
      <c r="V32" s="260" t="s">
        <v>47</v>
      </c>
      <c r="W32" s="293">
        <v>25</v>
      </c>
      <c r="X32" s="263"/>
      <c r="Y32" s="258">
        <f>+W32*X32</f>
        <v>0</v>
      </c>
      <c r="Z32" s="261">
        <f>SUM(Y29:Y32)</f>
        <v>730</v>
      </c>
    </row>
    <row r="33" spans="1:27" x14ac:dyDescent="0.2">
      <c r="A33" s="4" t="s">
        <v>962</v>
      </c>
      <c r="I33" s="93" t="s">
        <v>654</v>
      </c>
      <c r="J33" s="50"/>
      <c r="K33" s="632">
        <v>0</v>
      </c>
      <c r="L33" s="633"/>
      <c r="W33" s="31"/>
      <c r="X33" s="31"/>
    </row>
    <row r="34" spans="1:27" ht="19" x14ac:dyDescent="0.25">
      <c r="A34" s="4" t="s">
        <v>963</v>
      </c>
      <c r="I34" s="93" t="s">
        <v>628</v>
      </c>
      <c r="J34" s="50"/>
      <c r="K34" s="632">
        <v>0</v>
      </c>
      <c r="L34" s="633"/>
      <c r="V34" s="212" t="s">
        <v>49</v>
      </c>
      <c r="W34" s="212"/>
      <c r="X34" s="212"/>
      <c r="Y34" s="212"/>
    </row>
    <row r="35" spans="1:27" x14ac:dyDescent="0.2">
      <c r="A35" s="4"/>
      <c r="I35" s="93" t="s">
        <v>645</v>
      </c>
      <c r="J35" s="50"/>
      <c r="K35" s="632" t="s">
        <v>187</v>
      </c>
      <c r="L35" s="633"/>
      <c r="V35" t="s">
        <v>108</v>
      </c>
      <c r="W35" s="133">
        <v>1000</v>
      </c>
      <c r="X35" s="122"/>
      <c r="Y35" s="59">
        <f>+W35*X35</f>
        <v>0</v>
      </c>
    </row>
    <row r="36" spans="1:27" x14ac:dyDescent="0.2">
      <c r="A36" s="4"/>
      <c r="I36" s="638" t="s">
        <v>172</v>
      </c>
      <c r="J36" s="639"/>
      <c r="K36" s="639"/>
      <c r="L36" s="640"/>
      <c r="V36" t="s">
        <v>268</v>
      </c>
      <c r="W36" s="133">
        <v>400</v>
      </c>
      <c r="X36" s="122">
        <v>1</v>
      </c>
      <c r="Y36" s="59">
        <f>+W36*X36</f>
        <v>400</v>
      </c>
    </row>
    <row r="37" spans="1:27" x14ac:dyDescent="0.2">
      <c r="A37" s="4"/>
      <c r="I37" s="313" t="s">
        <v>647</v>
      </c>
      <c r="J37" s="3"/>
      <c r="K37" s="632" t="s">
        <v>309</v>
      </c>
      <c r="L37" s="633"/>
      <c r="V37" t="s">
        <v>269</v>
      </c>
      <c r="W37" s="133">
        <v>500</v>
      </c>
      <c r="X37" s="122">
        <v>1</v>
      </c>
      <c r="Y37" s="59">
        <f>+W37*X37</f>
        <v>500</v>
      </c>
    </row>
    <row r="38" spans="1:27" ht="16" thickBot="1" x14ac:dyDescent="0.25">
      <c r="A38" s="4"/>
      <c r="I38" s="93" t="s">
        <v>648</v>
      </c>
      <c r="K38" s="632" t="s">
        <v>799</v>
      </c>
      <c r="L38" s="633"/>
      <c r="V38" s="25" t="s">
        <v>109</v>
      </c>
      <c r="W38" s="25"/>
      <c r="X38" s="25"/>
      <c r="Y38" s="258"/>
      <c r="Z38" s="259">
        <f>SUM(Y35:Y38)</f>
        <v>900</v>
      </c>
    </row>
    <row r="39" spans="1:27" x14ac:dyDescent="0.2">
      <c r="A39" s="4"/>
      <c r="I39" s="92" t="s">
        <v>649</v>
      </c>
      <c r="K39" s="632" t="s">
        <v>971</v>
      </c>
      <c r="L39" s="633"/>
    </row>
    <row r="40" spans="1:27" x14ac:dyDescent="0.2">
      <c r="A40" s="634" t="s">
        <v>10</v>
      </c>
      <c r="B40" s="635"/>
      <c r="C40" s="635"/>
      <c r="D40" s="635"/>
      <c r="E40" s="636" t="s">
        <v>29</v>
      </c>
      <c r="F40" s="636"/>
      <c r="G40" s="636"/>
      <c r="H40" s="637"/>
      <c r="I40" s="92" t="s">
        <v>356</v>
      </c>
      <c r="K40" s="632" t="s">
        <v>309</v>
      </c>
      <c r="L40" s="633"/>
      <c r="Y40"/>
      <c r="AA40" s="33"/>
    </row>
    <row r="41" spans="1:27" ht="19" x14ac:dyDescent="0.25">
      <c r="A41" s="9" t="s">
        <v>0</v>
      </c>
      <c r="D41" s="40">
        <v>53</v>
      </c>
      <c r="E41" s="27" t="s">
        <v>17</v>
      </c>
      <c r="F41" s="51">
        <v>2</v>
      </c>
      <c r="G41" s="204" t="s">
        <v>26</v>
      </c>
      <c r="H41" s="205">
        <v>1</v>
      </c>
      <c r="I41" s="92" t="s">
        <v>650</v>
      </c>
      <c r="K41" s="632">
        <v>0</v>
      </c>
      <c r="L41" s="633"/>
      <c r="Y41"/>
    </row>
    <row r="42" spans="1:27" ht="19" x14ac:dyDescent="0.25">
      <c r="A42" s="9" t="s">
        <v>1</v>
      </c>
      <c r="B42" t="s">
        <v>11</v>
      </c>
      <c r="D42" s="88"/>
      <c r="E42" s="28" t="s">
        <v>214</v>
      </c>
      <c r="F42" s="52"/>
      <c r="G42" s="206" t="s">
        <v>28</v>
      </c>
      <c r="H42" s="207">
        <v>1</v>
      </c>
      <c r="I42" s="638" t="s">
        <v>49</v>
      </c>
      <c r="J42" s="639"/>
      <c r="K42" s="639"/>
      <c r="L42" s="640"/>
      <c r="Y42"/>
    </row>
    <row r="43" spans="1:27" ht="19" x14ac:dyDescent="0.25">
      <c r="A43" s="9" t="s">
        <v>12</v>
      </c>
      <c r="D43" s="88">
        <v>4</v>
      </c>
      <c r="E43" s="28" t="s">
        <v>18</v>
      </c>
      <c r="F43" s="52">
        <v>1</v>
      </c>
      <c r="G43" s="206"/>
      <c r="H43" s="207"/>
      <c r="I43" s="53" t="s">
        <v>48</v>
      </c>
      <c r="J43" s="47"/>
      <c r="K43" s="628" t="s">
        <v>808</v>
      </c>
      <c r="L43" s="629"/>
      <c r="Y43"/>
    </row>
    <row r="44" spans="1:27" ht="17" thickBot="1" x14ac:dyDescent="0.25">
      <c r="A44" s="9"/>
      <c r="B44" s="6" t="s">
        <v>14</v>
      </c>
      <c r="D44" s="29">
        <f>SUM(D41:D43)</f>
        <v>57</v>
      </c>
      <c r="E44" s="28" t="s">
        <v>24</v>
      </c>
      <c r="F44" s="52"/>
      <c r="G44" s="208" t="s">
        <v>46</v>
      </c>
      <c r="H44" s="202">
        <f>SUM(H41:H43)</f>
        <v>2</v>
      </c>
      <c r="I44" s="53" t="s">
        <v>27</v>
      </c>
      <c r="J44" s="47"/>
      <c r="K44" s="630" t="s">
        <v>173</v>
      </c>
      <c r="L44" s="631"/>
    </row>
    <row r="45" spans="1:27" ht="17" thickTop="1" x14ac:dyDescent="0.2">
      <c r="A45" s="4"/>
      <c r="D45" s="137">
        <f>+D44/20</f>
        <v>2.85</v>
      </c>
      <c r="E45" s="28" t="s">
        <v>27</v>
      </c>
      <c r="F45" s="52"/>
      <c r="I45" s="54"/>
      <c r="J45" s="89"/>
      <c r="K45" s="630"/>
      <c r="L45" s="631"/>
    </row>
    <row r="46" spans="1:27" ht="17" thickBot="1" x14ac:dyDescent="0.25">
      <c r="A46" s="4"/>
      <c r="E46" s="28"/>
      <c r="F46" s="52"/>
      <c r="L46" s="5"/>
    </row>
    <row r="47" spans="1:27" ht="16" x14ac:dyDescent="0.2">
      <c r="A47" s="4" t="s">
        <v>45</v>
      </c>
      <c r="C47" s="47">
        <v>2</v>
      </c>
      <c r="E47" s="201" t="s">
        <v>46</v>
      </c>
      <c r="F47" s="203">
        <f>SUM(F41:F46)</f>
        <v>3</v>
      </c>
      <c r="J47" s="18"/>
      <c r="K47" s="19"/>
      <c r="L47" s="5"/>
      <c r="N47" s="90" t="s">
        <v>52</v>
      </c>
      <c r="O47" s="90" t="s">
        <v>273</v>
      </c>
      <c r="P47" s="90" t="s">
        <v>182</v>
      </c>
      <c r="Q47" s="291" t="s">
        <v>51</v>
      </c>
      <c r="R47" s="90" t="s">
        <v>46</v>
      </c>
    </row>
    <row r="48" spans="1:27" x14ac:dyDescent="0.2">
      <c r="A48" s="4" t="s">
        <v>34</v>
      </c>
      <c r="C48" s="47">
        <f>+L65</f>
        <v>0</v>
      </c>
      <c r="J48" s="20"/>
      <c r="K48" s="21"/>
      <c r="L48" s="5"/>
    </row>
    <row r="49" spans="1:25" x14ac:dyDescent="0.2">
      <c r="A49" s="4" t="s">
        <v>35</v>
      </c>
      <c r="C49" s="89">
        <f>+A65</f>
        <v>0</v>
      </c>
      <c r="J49" s="20"/>
      <c r="K49" s="21"/>
      <c r="L49" s="5"/>
    </row>
    <row r="50" spans="1:25" x14ac:dyDescent="0.2">
      <c r="A50" s="4"/>
      <c r="C50" s="90">
        <f>SUM(C47:C49)</f>
        <v>2</v>
      </c>
      <c r="J50" s="20"/>
      <c r="K50" s="21"/>
      <c r="L50" s="5"/>
    </row>
    <row r="51" spans="1:25" x14ac:dyDescent="0.2">
      <c r="A51" s="4"/>
      <c r="J51" s="20"/>
      <c r="K51" s="21"/>
      <c r="L51" s="5"/>
    </row>
    <row r="52" spans="1:25" x14ac:dyDescent="0.2">
      <c r="A52" s="4"/>
      <c r="J52" s="20"/>
      <c r="K52" s="21"/>
      <c r="L52" s="5"/>
    </row>
    <row r="53" spans="1:25" x14ac:dyDescent="0.2">
      <c r="A53" s="4"/>
      <c r="G53" s="6"/>
      <c r="J53" s="20"/>
      <c r="K53" s="21"/>
      <c r="L53" s="5"/>
    </row>
    <row r="54" spans="1:25" x14ac:dyDescent="0.2">
      <c r="A54" s="4"/>
      <c r="J54" s="20"/>
      <c r="K54" s="21"/>
      <c r="L54" s="5"/>
    </row>
    <row r="55" spans="1:25" x14ac:dyDescent="0.2">
      <c r="A55" s="4"/>
      <c r="J55" s="20"/>
      <c r="K55" s="21"/>
      <c r="L55" s="5"/>
    </row>
    <row r="56" spans="1:25" x14ac:dyDescent="0.2">
      <c r="A56" s="4"/>
      <c r="F56" s="6" t="s">
        <v>19</v>
      </c>
      <c r="J56" s="20"/>
      <c r="K56" s="21"/>
      <c r="L56" s="5"/>
    </row>
    <row r="57" spans="1:25" ht="16" thickBot="1" x14ac:dyDescent="0.25">
      <c r="A57" s="4"/>
      <c r="J57" s="20"/>
      <c r="K57" s="21"/>
      <c r="L57" s="5"/>
    </row>
    <row r="58" spans="1:25" x14ac:dyDescent="0.2">
      <c r="A58" s="4"/>
      <c r="E58" s="18"/>
      <c r="F58" s="24"/>
      <c r="G58" s="24"/>
      <c r="H58" s="19"/>
      <c r="J58" s="20"/>
      <c r="K58" s="21"/>
      <c r="L58" s="5"/>
      <c r="W58" s="31"/>
      <c r="Y58"/>
    </row>
    <row r="59" spans="1:25" x14ac:dyDescent="0.2">
      <c r="A59" s="4"/>
      <c r="E59" s="20"/>
      <c r="H59" s="21"/>
      <c r="J59" s="20"/>
      <c r="K59" s="21"/>
      <c r="L59" s="5"/>
      <c r="Y59"/>
    </row>
    <row r="60" spans="1:25" x14ac:dyDescent="0.2">
      <c r="A60" s="4"/>
      <c r="E60" s="20"/>
      <c r="H60" s="21"/>
      <c r="J60" s="20"/>
      <c r="K60" s="21"/>
      <c r="L60" s="5"/>
      <c r="Y60"/>
    </row>
    <row r="61" spans="1:25" x14ac:dyDescent="0.2">
      <c r="A61" s="4"/>
      <c r="E61" s="20"/>
      <c r="H61" s="21"/>
      <c r="J61" s="20"/>
      <c r="K61" s="21"/>
      <c r="L61" s="5"/>
      <c r="Y61"/>
    </row>
    <row r="62" spans="1:25" x14ac:dyDescent="0.2">
      <c r="A62" s="4"/>
      <c r="E62" s="20"/>
      <c r="H62" s="21"/>
      <c r="J62" s="20"/>
      <c r="K62" s="21"/>
      <c r="L62" s="5"/>
      <c r="Y62"/>
    </row>
    <row r="63" spans="1:25" x14ac:dyDescent="0.2">
      <c r="A63" s="4"/>
      <c r="E63" s="20"/>
      <c r="H63" s="21"/>
      <c r="J63" s="20"/>
      <c r="K63" s="21"/>
      <c r="L63" s="5"/>
      <c r="P63" s="443">
        <f>SUM(P48:P62)</f>
        <v>0</v>
      </c>
      <c r="Q63" s="443">
        <f>SUM(Q48:Q62)</f>
        <v>0</v>
      </c>
      <c r="R63" s="443">
        <f>SUM(R48:R62)</f>
        <v>0</v>
      </c>
      <c r="Y63"/>
    </row>
    <row r="64" spans="1:25" ht="16" thickBot="1" x14ac:dyDescent="0.25">
      <c r="A64" s="4"/>
      <c r="E64" s="22"/>
      <c r="F64" s="25"/>
      <c r="G64" s="25"/>
      <c r="H64" s="23"/>
      <c r="J64" s="22"/>
      <c r="K64" s="23"/>
      <c r="L64" s="5"/>
      <c r="Y64"/>
    </row>
    <row r="65" spans="1:25" x14ac:dyDescent="0.2">
      <c r="A65" s="275">
        <f>SUM(C65:H65)</f>
        <v>0</v>
      </c>
      <c r="B65" s="8"/>
      <c r="C65" s="214"/>
      <c r="D65" s="8"/>
      <c r="E65" s="8"/>
      <c r="F65" s="8"/>
      <c r="G65" s="8"/>
      <c r="H65" s="8"/>
      <c r="I65" s="8"/>
      <c r="J65" s="8"/>
      <c r="K65" s="8"/>
      <c r="L65" s="276">
        <f>SUM(L47:L64)</f>
        <v>0</v>
      </c>
      <c r="Y65"/>
    </row>
    <row r="66" spans="1:25" x14ac:dyDescent="0.2">
      <c r="Y66"/>
    </row>
    <row r="67" spans="1:25" x14ac:dyDescent="0.2">
      <c r="Y67"/>
    </row>
    <row r="68" spans="1:25" x14ac:dyDescent="0.2">
      <c r="Y68"/>
    </row>
  </sheetData>
  <mergeCells count="58">
    <mergeCell ref="V8:Y8"/>
    <mergeCell ref="G11:H11"/>
    <mergeCell ref="K11:L11"/>
    <mergeCell ref="D7:G7"/>
    <mergeCell ref="H7:I7"/>
    <mergeCell ref="J7:L7"/>
    <mergeCell ref="A8:H8"/>
    <mergeCell ref="I8:L8"/>
    <mergeCell ref="D9:F9"/>
    <mergeCell ref="G9:H9"/>
    <mergeCell ref="I9:L9"/>
    <mergeCell ref="G10:H10"/>
    <mergeCell ref="K10:L10"/>
    <mergeCell ref="G12:H12"/>
    <mergeCell ref="K12:L12"/>
    <mergeCell ref="G13:H13"/>
    <mergeCell ref="K13:L13"/>
    <mergeCell ref="G14:H14"/>
    <mergeCell ref="K14:L14"/>
    <mergeCell ref="G15:H15"/>
    <mergeCell ref="K15:L15"/>
    <mergeCell ref="G16:H16"/>
    <mergeCell ref="K16:L16"/>
    <mergeCell ref="G17:H17"/>
    <mergeCell ref="K17:L17"/>
    <mergeCell ref="K28:L28"/>
    <mergeCell ref="A18:E18"/>
    <mergeCell ref="F18:H18"/>
    <mergeCell ref="K18:L18"/>
    <mergeCell ref="I19:L19"/>
    <mergeCell ref="K20:L20"/>
    <mergeCell ref="K21:L21"/>
    <mergeCell ref="K22:L22"/>
    <mergeCell ref="K23:L23"/>
    <mergeCell ref="I24:L24"/>
    <mergeCell ref="K26:L26"/>
    <mergeCell ref="K27:L27"/>
    <mergeCell ref="K38:L38"/>
    <mergeCell ref="B29:E29"/>
    <mergeCell ref="K29:L29"/>
    <mergeCell ref="A30:H30"/>
    <mergeCell ref="I30:L30"/>
    <mergeCell ref="K31:L31"/>
    <mergeCell ref="K32:L32"/>
    <mergeCell ref="K33:L33"/>
    <mergeCell ref="K34:L34"/>
    <mergeCell ref="K35:L35"/>
    <mergeCell ref="I36:L36"/>
    <mergeCell ref="K37:L37"/>
    <mergeCell ref="K43:L43"/>
    <mergeCell ref="K44:L44"/>
    <mergeCell ref="K45:L45"/>
    <mergeCell ref="K39:L39"/>
    <mergeCell ref="A40:D40"/>
    <mergeCell ref="E40:H40"/>
    <mergeCell ref="K40:L40"/>
    <mergeCell ref="K41:L41"/>
    <mergeCell ref="I42:L42"/>
  </mergeCells>
  <conditionalFormatting sqref="K11:L18">
    <cfRule type="notContainsText" dxfId="34" priority="5" operator="notContains" text="0">
      <formula>ISERROR(SEARCH("0",K11))</formula>
    </cfRule>
  </conditionalFormatting>
  <conditionalFormatting sqref="K21:L23">
    <cfRule type="notContainsText" dxfId="33" priority="4" operator="notContains" text="0">
      <formula>ISERROR(SEARCH("0",K21))</formula>
    </cfRule>
  </conditionalFormatting>
  <conditionalFormatting sqref="K26:L28">
    <cfRule type="notContainsText" dxfId="32" priority="3" operator="notContains" text="0">
      <formula>ISERROR(SEARCH("0",K26))</formula>
    </cfRule>
  </conditionalFormatting>
  <conditionalFormatting sqref="K31:L35">
    <cfRule type="notContainsText" dxfId="31" priority="2" operator="notContains" text="0">
      <formula>ISERROR(SEARCH("0",K31))</formula>
    </cfRule>
  </conditionalFormatting>
  <conditionalFormatting sqref="K37:L41">
    <cfRule type="notContainsText" dxfId="30" priority="1" operator="notContains" text="0">
      <formula>ISERROR(SEARCH("0",K37))</formula>
    </cfRule>
  </conditionalFormatting>
  <pageMargins left="0.7" right="0.7" top="0.75" bottom="0.75" header="0.3" footer="0.3"/>
  <pageSetup scale="27" orientation="portrait" horizontalDpi="0" verticalDpi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441FA-D4A2-4240-939B-2565EB83D585}">
  <sheetPr>
    <pageSetUpPr fitToPage="1"/>
  </sheetPr>
  <dimension ref="A3:AA68"/>
  <sheetViews>
    <sheetView showGridLines="0" topLeftCell="A6" workbookViewId="0">
      <selection activeCell="F47" sqref="F47"/>
    </sheetView>
  </sheetViews>
  <sheetFormatPr baseColWidth="10" defaultRowHeight="15" x14ac:dyDescent="0.2"/>
  <cols>
    <col min="1" max="1" width="10.5" customWidth="1"/>
    <col min="2" max="2" width="3.5" customWidth="1"/>
    <col min="3" max="3" width="12" customWidth="1"/>
    <col min="4" max="4" width="14" customWidth="1"/>
    <col min="5" max="5" width="15" customWidth="1"/>
    <col min="7" max="7" width="6.33203125" customWidth="1"/>
    <col min="9" max="9" width="6.33203125" customWidth="1"/>
    <col min="10" max="10" width="12.1640625" customWidth="1"/>
    <col min="11" max="11" width="15" customWidth="1"/>
    <col min="12" max="12" width="4" customWidth="1"/>
    <col min="15" max="15" width="18.5" customWidth="1"/>
    <col min="22" max="22" width="18.1640625" customWidth="1"/>
    <col min="25" max="25" width="13.5" style="31" customWidth="1"/>
    <col min="26" max="26" width="15" customWidth="1"/>
    <col min="27" max="27" width="16.5" customWidth="1"/>
  </cols>
  <sheetData>
    <row r="3" spans="1:27" x14ac:dyDescent="0.2">
      <c r="A3" t="s">
        <v>130</v>
      </c>
    </row>
    <row r="6" spans="1:27" x14ac:dyDescent="0.2">
      <c r="Z6" s="61"/>
      <c r="AA6" s="61" t="s">
        <v>289</v>
      </c>
    </row>
    <row r="7" spans="1:27" x14ac:dyDescent="0.2">
      <c r="A7" s="14" t="s">
        <v>21</v>
      </c>
      <c r="B7" s="15"/>
      <c r="C7" s="15"/>
      <c r="D7" s="659" t="s">
        <v>509</v>
      </c>
      <c r="E7" s="660"/>
      <c r="F7" s="660"/>
      <c r="G7" s="661"/>
      <c r="H7" s="634" t="s">
        <v>16</v>
      </c>
      <c r="I7" s="635"/>
      <c r="J7" s="662">
        <v>46137</v>
      </c>
      <c r="K7" s="663"/>
      <c r="L7" s="664"/>
      <c r="P7" s="100" t="s">
        <v>41</v>
      </c>
      <c r="Q7" s="100" t="s">
        <v>42</v>
      </c>
      <c r="R7" s="126" t="s">
        <v>53</v>
      </c>
      <c r="W7" s="94" t="s">
        <v>88</v>
      </c>
      <c r="X7" s="95" t="s">
        <v>42</v>
      </c>
      <c r="Y7" s="100" t="s">
        <v>107</v>
      </c>
      <c r="Z7" s="99">
        <f>SUM(Z8:Z52)</f>
        <v>18735</v>
      </c>
      <c r="AA7" s="309">
        <f>+Z7/Q11</f>
        <v>162.91304347826087</v>
      </c>
    </row>
    <row r="8" spans="1:27" ht="19" x14ac:dyDescent="0.25">
      <c r="A8" s="645" t="s">
        <v>7</v>
      </c>
      <c r="B8" s="646"/>
      <c r="C8" s="646"/>
      <c r="D8" s="646"/>
      <c r="E8" s="646"/>
      <c r="F8" s="646"/>
      <c r="G8" s="646"/>
      <c r="H8" s="646"/>
      <c r="I8" s="648" t="s">
        <v>23</v>
      </c>
      <c r="J8" s="636"/>
      <c r="K8" s="636"/>
      <c r="L8" s="637"/>
      <c r="O8" s="44" t="s">
        <v>0</v>
      </c>
      <c r="P8" s="45">
        <v>405</v>
      </c>
      <c r="Q8" s="44">
        <f>+D41</f>
        <v>111</v>
      </c>
      <c r="R8" s="46">
        <f>+P8*Q8</f>
        <v>44955</v>
      </c>
      <c r="V8" s="658" t="s">
        <v>183</v>
      </c>
      <c r="W8" s="658"/>
      <c r="X8" s="658"/>
      <c r="Y8" s="658"/>
    </row>
    <row r="9" spans="1:27" x14ac:dyDescent="0.2">
      <c r="A9" s="9" t="s">
        <v>3</v>
      </c>
      <c r="B9" s="6"/>
      <c r="C9" s="6" t="s">
        <v>4</v>
      </c>
      <c r="D9" s="665" t="s">
        <v>5</v>
      </c>
      <c r="E9" s="665"/>
      <c r="F9" s="665"/>
      <c r="G9" s="665" t="s">
        <v>109</v>
      </c>
      <c r="H9" s="666"/>
      <c r="I9" s="667"/>
      <c r="J9" s="668"/>
      <c r="K9" s="668"/>
      <c r="L9" s="669"/>
      <c r="O9" s="44" t="s">
        <v>1</v>
      </c>
      <c r="P9" s="45"/>
      <c r="Q9" s="44">
        <f>+D42</f>
        <v>0</v>
      </c>
      <c r="R9" s="46">
        <f>+P9*Q9</f>
        <v>0</v>
      </c>
      <c r="V9" t="s">
        <v>50</v>
      </c>
      <c r="W9" s="133">
        <v>700</v>
      </c>
      <c r="X9" s="122">
        <f>+H42</f>
        <v>2</v>
      </c>
      <c r="Y9" s="59">
        <f>+W9*X9</f>
        <v>1400</v>
      </c>
    </row>
    <row r="10" spans="1:27" x14ac:dyDescent="0.2">
      <c r="A10" s="517">
        <v>0.75</v>
      </c>
      <c r="B10" s="47" t="s">
        <v>6</v>
      </c>
      <c r="C10" s="458">
        <v>0.79166666666666663</v>
      </c>
      <c r="D10" s="38" t="s">
        <v>912</v>
      </c>
      <c r="E10" s="38" t="s">
        <v>957</v>
      </c>
      <c r="F10" s="39"/>
      <c r="G10" s="654"/>
      <c r="H10" s="655"/>
      <c r="I10" s="92" t="s">
        <v>92</v>
      </c>
      <c r="J10" s="56"/>
      <c r="K10" s="651">
        <v>0.75</v>
      </c>
      <c r="L10" s="652"/>
      <c r="O10" s="44" t="s">
        <v>38</v>
      </c>
      <c r="P10" s="45">
        <v>180</v>
      </c>
      <c r="Q10" s="44">
        <f>+D43</f>
        <v>4</v>
      </c>
      <c r="R10" s="46">
        <f>+P10*Q10</f>
        <v>720</v>
      </c>
      <c r="V10" t="s">
        <v>26</v>
      </c>
      <c r="W10" s="133">
        <v>1900</v>
      </c>
      <c r="X10" s="265">
        <f>+H41</f>
        <v>1</v>
      </c>
      <c r="Y10" s="59">
        <f>+W10*X10</f>
        <v>1900</v>
      </c>
    </row>
    <row r="11" spans="1:27" x14ac:dyDescent="0.2">
      <c r="A11" s="517">
        <f>+C10</f>
        <v>0.79166666666666663</v>
      </c>
      <c r="B11" s="47" t="s">
        <v>6</v>
      </c>
      <c r="C11" s="458">
        <v>0.8125</v>
      </c>
      <c r="D11" s="38" t="s">
        <v>975</v>
      </c>
      <c r="E11" s="38"/>
      <c r="F11" s="39"/>
      <c r="G11" s="654"/>
      <c r="H11" s="655"/>
      <c r="I11" s="92" t="s">
        <v>99</v>
      </c>
      <c r="K11" s="656">
        <v>0</v>
      </c>
      <c r="L11" s="657"/>
      <c r="O11" s="34" t="s">
        <v>14</v>
      </c>
      <c r="P11" s="34"/>
      <c r="Q11" s="34">
        <f>SUM(Q8:Q10)</f>
        <v>115</v>
      </c>
      <c r="R11" s="35">
        <f>SUM(R8:R10)</f>
        <v>45675</v>
      </c>
      <c r="V11" t="s">
        <v>329</v>
      </c>
      <c r="W11">
        <v>500</v>
      </c>
      <c r="X11" s="265"/>
      <c r="Y11" s="59">
        <f>+W11*X11</f>
        <v>0</v>
      </c>
    </row>
    <row r="12" spans="1:27" ht="16" thickBot="1" x14ac:dyDescent="0.25">
      <c r="A12" s="517"/>
      <c r="B12" s="47" t="s">
        <v>6</v>
      </c>
      <c r="C12" s="458"/>
      <c r="D12" s="38"/>
      <c r="E12" s="38"/>
      <c r="F12" s="39"/>
      <c r="G12" s="654"/>
      <c r="H12" s="655"/>
      <c r="I12" s="92" t="s">
        <v>94</v>
      </c>
      <c r="K12" s="656" t="s">
        <v>173</v>
      </c>
      <c r="L12" s="657"/>
      <c r="O12" s="44" t="s">
        <v>121</v>
      </c>
      <c r="P12" s="45">
        <v>3500</v>
      </c>
      <c r="Q12" s="44">
        <v>1</v>
      </c>
      <c r="R12" s="46">
        <f>+P12*Q12</f>
        <v>3500</v>
      </c>
      <c r="V12" s="25" t="s">
        <v>138</v>
      </c>
      <c r="W12" s="292"/>
      <c r="X12" s="264"/>
      <c r="Y12" s="258">
        <f>+W12*X12</f>
        <v>0</v>
      </c>
      <c r="Z12" s="259">
        <f>SUM(Y9:Y12)</f>
        <v>3300</v>
      </c>
    </row>
    <row r="13" spans="1:27" ht="16" thickBot="1" x14ac:dyDescent="0.25">
      <c r="A13" s="517"/>
      <c r="B13" s="47" t="s">
        <v>6</v>
      </c>
      <c r="C13" s="458">
        <v>0.81944444444444442</v>
      </c>
      <c r="D13" s="38" t="s">
        <v>913</v>
      </c>
      <c r="E13" s="38" t="s">
        <v>980</v>
      </c>
      <c r="F13" s="39"/>
      <c r="G13" s="654"/>
      <c r="H13" s="655"/>
      <c r="I13" s="93" t="s">
        <v>224</v>
      </c>
      <c r="J13" s="57"/>
      <c r="K13" s="649">
        <v>0</v>
      </c>
      <c r="L13" s="650"/>
      <c r="O13" s="44" t="s">
        <v>973</v>
      </c>
      <c r="P13" s="45">
        <v>1200</v>
      </c>
      <c r="Q13" s="44">
        <v>1</v>
      </c>
      <c r="R13" s="46">
        <f>+P13*Q13</f>
        <v>1200</v>
      </c>
    </row>
    <row r="14" spans="1:27" ht="19" x14ac:dyDescent="0.25">
      <c r="A14" s="517"/>
      <c r="B14" s="47"/>
      <c r="C14" s="458"/>
      <c r="D14" s="38"/>
      <c r="E14" s="38"/>
      <c r="F14" s="39"/>
      <c r="G14" s="654"/>
      <c r="H14" s="655"/>
      <c r="I14" s="93"/>
      <c r="J14" s="57" t="s">
        <v>220</v>
      </c>
      <c r="K14" s="649">
        <v>0</v>
      </c>
      <c r="L14" s="650"/>
      <c r="O14" s="44" t="s">
        <v>140</v>
      </c>
      <c r="P14" s="45"/>
      <c r="Q14" s="44"/>
      <c r="R14" s="46">
        <f>+P14*Q14</f>
        <v>0</v>
      </c>
      <c r="V14" s="320" t="s">
        <v>40</v>
      </c>
      <c r="W14" s="320"/>
      <c r="X14" s="320"/>
      <c r="Y14" s="320"/>
    </row>
    <row r="15" spans="1:27" x14ac:dyDescent="0.2">
      <c r="A15" s="517"/>
      <c r="B15" s="47"/>
      <c r="C15" s="458"/>
      <c r="D15" s="38"/>
      <c r="E15" s="38"/>
      <c r="F15" s="39"/>
      <c r="G15" s="654"/>
      <c r="H15" s="655"/>
      <c r="I15" s="93"/>
      <c r="J15" s="57" t="s">
        <v>221</v>
      </c>
      <c r="K15" s="649">
        <v>0</v>
      </c>
      <c r="L15" s="650"/>
      <c r="O15" s="44" t="s">
        <v>142</v>
      </c>
      <c r="P15" s="45"/>
      <c r="Q15" s="44"/>
      <c r="R15" s="46">
        <f>+P15*Q15</f>
        <v>0</v>
      </c>
      <c r="V15" t="s">
        <v>40</v>
      </c>
      <c r="W15" s="133">
        <v>700</v>
      </c>
      <c r="X15" s="266">
        <f>+F41</f>
        <v>5</v>
      </c>
      <c r="Y15" s="59">
        <f t="shared" ref="Y15:Y20" si="0">+W15*X15</f>
        <v>3500</v>
      </c>
    </row>
    <row r="16" spans="1:27" x14ac:dyDescent="0.2">
      <c r="A16" s="517"/>
      <c r="B16" s="47"/>
      <c r="C16" s="458">
        <v>8.3333333333333329E-2</v>
      </c>
      <c r="D16" s="38" t="s">
        <v>974</v>
      </c>
      <c r="E16" s="38"/>
      <c r="F16" s="39"/>
      <c r="G16" s="654"/>
      <c r="H16" s="655"/>
      <c r="I16" s="93"/>
      <c r="J16" s="57" t="s">
        <v>223</v>
      </c>
      <c r="K16" s="649">
        <v>0</v>
      </c>
      <c r="L16" s="650"/>
      <c r="O16" s="44" t="s">
        <v>22</v>
      </c>
      <c r="P16" s="45"/>
      <c r="Q16" s="44"/>
      <c r="R16" s="46">
        <f>+P16*Q16</f>
        <v>0</v>
      </c>
      <c r="V16" t="s">
        <v>207</v>
      </c>
      <c r="W16" s="133">
        <v>1400</v>
      </c>
      <c r="X16" s="265">
        <f>+F43</f>
        <v>1</v>
      </c>
      <c r="Y16" s="59">
        <f t="shared" si="0"/>
        <v>1400</v>
      </c>
    </row>
    <row r="17" spans="1:27" x14ac:dyDescent="0.2">
      <c r="A17" s="517"/>
      <c r="B17" s="47"/>
      <c r="C17" s="458"/>
      <c r="D17" s="38"/>
      <c r="E17" s="38"/>
      <c r="F17" s="39"/>
      <c r="G17" s="654"/>
      <c r="H17" s="655"/>
      <c r="I17" s="93"/>
      <c r="J17" s="57" t="s">
        <v>222</v>
      </c>
      <c r="K17" s="649">
        <v>0</v>
      </c>
      <c r="L17" s="650"/>
      <c r="O17" s="34" t="s">
        <v>141</v>
      </c>
      <c r="P17" s="37"/>
      <c r="Q17" s="34">
        <f>+D45</f>
        <v>5.75</v>
      </c>
      <c r="R17" s="35">
        <f>SUM(R12:R16)</f>
        <v>4700</v>
      </c>
      <c r="V17" t="s">
        <v>253</v>
      </c>
      <c r="W17" s="133">
        <v>1000</v>
      </c>
      <c r="X17" s="265">
        <f>+F42</f>
        <v>0</v>
      </c>
      <c r="Y17" s="59">
        <f t="shared" si="0"/>
        <v>0</v>
      </c>
    </row>
    <row r="18" spans="1:27" x14ac:dyDescent="0.2">
      <c r="A18" s="648" t="s">
        <v>2</v>
      </c>
      <c r="B18" s="636"/>
      <c r="C18" s="636"/>
      <c r="D18" s="636"/>
      <c r="E18" s="636"/>
      <c r="F18" s="646" t="s">
        <v>257</v>
      </c>
      <c r="G18" s="646"/>
      <c r="H18" s="647"/>
      <c r="I18" s="93"/>
      <c r="J18" s="57" t="s">
        <v>225</v>
      </c>
      <c r="K18" s="649">
        <v>0</v>
      </c>
      <c r="L18" s="650"/>
      <c r="O18" s="34" t="s">
        <v>53</v>
      </c>
      <c r="P18" s="68"/>
      <c r="Q18" s="68"/>
      <c r="R18" s="135">
        <f>+R17+R11</f>
        <v>50375</v>
      </c>
      <c r="V18" t="s">
        <v>55</v>
      </c>
      <c r="W18" s="133"/>
      <c r="X18" s="265">
        <f>+F44</f>
        <v>0</v>
      </c>
      <c r="Y18" s="59">
        <f t="shared" si="0"/>
        <v>0</v>
      </c>
    </row>
    <row r="19" spans="1:27" ht="16" thickBot="1" x14ac:dyDescent="0.25">
      <c r="A19" s="11" t="s">
        <v>8</v>
      </c>
      <c r="B19" s="12"/>
      <c r="C19" s="12"/>
      <c r="D19" s="12"/>
      <c r="E19" s="13"/>
      <c r="F19" s="4"/>
      <c r="H19" s="5"/>
      <c r="I19" s="638">
        <v>0</v>
      </c>
      <c r="J19" s="639"/>
      <c r="K19" s="639"/>
      <c r="L19" s="640"/>
      <c r="O19" s="124" t="s">
        <v>111</v>
      </c>
      <c r="R19" s="118">
        <v>5000</v>
      </c>
      <c r="V19" t="s">
        <v>153</v>
      </c>
      <c r="W19" s="133">
        <v>700</v>
      </c>
      <c r="X19" s="265">
        <f>+F45</f>
        <v>1</v>
      </c>
      <c r="Y19" s="59">
        <f t="shared" si="0"/>
        <v>700</v>
      </c>
    </row>
    <row r="20" spans="1:27" ht="20" thickBot="1" x14ac:dyDescent="0.3">
      <c r="A20" s="48"/>
      <c r="B20" s="278"/>
      <c r="C20" s="42" t="s">
        <v>981</v>
      </c>
      <c r="D20" s="42"/>
      <c r="E20" s="41"/>
      <c r="F20" s="271"/>
      <c r="G20" s="39"/>
      <c r="H20" s="272"/>
      <c r="I20" s="92" t="s">
        <v>93</v>
      </c>
      <c r="J20" s="55"/>
      <c r="K20" s="651">
        <v>0.66666666666666663</v>
      </c>
      <c r="L20" s="652"/>
      <c r="O20" s="124" t="s">
        <v>102</v>
      </c>
      <c r="R20" s="125">
        <f>+R18-R19</f>
        <v>45375</v>
      </c>
      <c r="V20" s="25" t="s">
        <v>122</v>
      </c>
      <c r="W20" s="293">
        <v>200</v>
      </c>
      <c r="X20" s="264"/>
      <c r="Y20" s="258">
        <f t="shared" si="0"/>
        <v>0</v>
      </c>
      <c r="Z20" s="259">
        <f>SUM(Y15:Y20)</f>
        <v>5600</v>
      </c>
      <c r="AA20" s="294">
        <f>+Z12+Z20</f>
        <v>8900</v>
      </c>
    </row>
    <row r="21" spans="1:27" x14ac:dyDescent="0.2">
      <c r="A21" s="49" t="s">
        <v>25</v>
      </c>
      <c r="B21" s="12"/>
      <c r="C21" s="12"/>
      <c r="D21" s="12"/>
      <c r="E21" s="13"/>
      <c r="I21" s="92" t="s">
        <v>22</v>
      </c>
      <c r="J21" s="16"/>
      <c r="K21" s="632">
        <v>0</v>
      </c>
      <c r="L21" s="633"/>
      <c r="O21" t="s">
        <v>36</v>
      </c>
      <c r="R21" s="123">
        <f>+Z7</f>
        <v>18735</v>
      </c>
      <c r="W21" s="134"/>
      <c r="Y21"/>
    </row>
    <row r="22" spans="1:27" ht="20" thickBot="1" x14ac:dyDescent="0.3">
      <c r="A22" s="48"/>
      <c r="B22" s="278"/>
      <c r="C22" s="42" t="s">
        <v>977</v>
      </c>
      <c r="D22" s="42"/>
      <c r="E22" s="41"/>
      <c r="F22" s="271"/>
      <c r="G22" s="39"/>
      <c r="H22" s="272"/>
      <c r="I22" s="93" t="s">
        <v>95</v>
      </c>
      <c r="J22" s="50"/>
      <c r="K22" s="632">
        <v>2</v>
      </c>
      <c r="L22" s="633"/>
      <c r="O22" s="6" t="s">
        <v>124</v>
      </c>
      <c r="R22" s="36">
        <f>+R20-R21</f>
        <v>26640</v>
      </c>
      <c r="V22" s="212" t="s">
        <v>255</v>
      </c>
      <c r="W22" s="212"/>
      <c r="X22" s="212"/>
      <c r="Y22" s="212"/>
    </row>
    <row r="23" spans="1:27" ht="16" thickTop="1" x14ac:dyDescent="0.2">
      <c r="A23" s="11" t="s">
        <v>9</v>
      </c>
      <c r="B23" s="12"/>
      <c r="C23" s="12"/>
      <c r="D23" s="12"/>
      <c r="E23" s="13"/>
      <c r="I23" s="92" t="s">
        <v>96</v>
      </c>
      <c r="J23" s="16"/>
      <c r="K23" s="653">
        <v>8.3333333333333329E-2</v>
      </c>
      <c r="L23" s="633"/>
      <c r="V23" t="s">
        <v>105</v>
      </c>
      <c r="W23" s="133">
        <v>65</v>
      </c>
      <c r="X23" s="122">
        <f>+Q11</f>
        <v>115</v>
      </c>
      <c r="Y23" s="59">
        <f>+W23*X23</f>
        <v>7475</v>
      </c>
    </row>
    <row r="24" spans="1:27" x14ac:dyDescent="0.2">
      <c r="A24" s="9" t="s">
        <v>13</v>
      </c>
      <c r="B24" s="277"/>
      <c r="C24" s="277"/>
      <c r="D24" s="122"/>
      <c r="E24" s="273"/>
      <c r="F24" s="43"/>
      <c r="G24" s="43"/>
      <c r="H24" s="43"/>
      <c r="I24" s="638" t="s">
        <v>270</v>
      </c>
      <c r="J24" s="639"/>
      <c r="K24" s="639"/>
      <c r="L24" s="640"/>
      <c r="V24" t="s">
        <v>254</v>
      </c>
      <c r="W24" s="133">
        <v>20</v>
      </c>
      <c r="X24" s="122">
        <f>+W1</f>
        <v>0</v>
      </c>
      <c r="Y24" s="59">
        <f>+W24*X24</f>
        <v>0</v>
      </c>
    </row>
    <row r="25" spans="1:27" x14ac:dyDescent="0.2">
      <c r="A25" s="9" t="s">
        <v>256</v>
      </c>
      <c r="B25" s="277" t="s">
        <v>978</v>
      </c>
      <c r="C25" s="277"/>
      <c r="D25" s="122"/>
      <c r="E25" s="273"/>
      <c r="F25" s="43"/>
      <c r="G25" s="43"/>
      <c r="H25" s="43"/>
      <c r="I25" s="274"/>
      <c r="J25" s="132" t="s">
        <v>232</v>
      </c>
      <c r="K25" s="310">
        <f>+K26*18+K27*16+K28*16</f>
        <v>100</v>
      </c>
      <c r="L25" s="311"/>
      <c r="V25" t="s">
        <v>101</v>
      </c>
      <c r="W25" s="31"/>
      <c r="X25" s="122"/>
      <c r="Y25" s="59">
        <f>+W25*X25</f>
        <v>0</v>
      </c>
    </row>
    <row r="26" spans="1:27" ht="16" thickBot="1" x14ac:dyDescent="0.25">
      <c r="A26" s="9" t="s">
        <v>20</v>
      </c>
      <c r="B26" s="277" t="s">
        <v>976</v>
      </c>
      <c r="C26" s="277"/>
      <c r="D26" s="122"/>
      <c r="E26" s="273"/>
      <c r="F26" s="43"/>
      <c r="G26" s="43"/>
      <c r="H26" s="43"/>
      <c r="I26" s="93" t="s">
        <v>271</v>
      </c>
      <c r="J26" s="50"/>
      <c r="K26" s="632">
        <v>2</v>
      </c>
      <c r="L26" s="633"/>
      <c r="V26" s="25" t="s">
        <v>135</v>
      </c>
      <c r="W26" s="118"/>
      <c r="X26" s="264"/>
      <c r="Y26" s="258">
        <f>+W26*X26</f>
        <v>0</v>
      </c>
      <c r="Z26" s="259">
        <f>SUM(Y23:Y26)</f>
        <v>7475</v>
      </c>
    </row>
    <row r="27" spans="1:27" x14ac:dyDescent="0.2">
      <c r="A27" s="10" t="s">
        <v>20</v>
      </c>
      <c r="B27" s="278" t="s">
        <v>284</v>
      </c>
      <c r="C27" s="278"/>
      <c r="D27" s="268"/>
      <c r="E27" s="269"/>
      <c r="F27" s="271"/>
      <c r="G27" s="39"/>
      <c r="H27" s="272"/>
      <c r="I27" s="93" t="s">
        <v>226</v>
      </c>
      <c r="J27" s="50"/>
      <c r="K27" s="632">
        <v>2</v>
      </c>
      <c r="L27" s="633"/>
      <c r="Y27"/>
    </row>
    <row r="28" spans="1:27" ht="19" x14ac:dyDescent="0.25">
      <c r="A28" s="11" t="s">
        <v>38</v>
      </c>
      <c r="B28" s="12"/>
      <c r="C28" s="12"/>
      <c r="D28" s="12"/>
      <c r="E28" s="13"/>
      <c r="F28" s="2"/>
      <c r="G28" s="3"/>
      <c r="H28" s="136"/>
      <c r="I28" s="93" t="s">
        <v>227</v>
      </c>
      <c r="J28" s="50"/>
      <c r="K28" s="632">
        <v>2</v>
      </c>
      <c r="L28" s="633"/>
      <c r="V28" s="212" t="s">
        <v>126</v>
      </c>
      <c r="W28" s="212"/>
      <c r="X28" s="212"/>
      <c r="Y28" s="212"/>
    </row>
    <row r="29" spans="1:27" x14ac:dyDescent="0.2">
      <c r="A29" s="10"/>
      <c r="B29" s="641" t="s">
        <v>272</v>
      </c>
      <c r="C29" s="641"/>
      <c r="D29" s="641"/>
      <c r="E29" s="642"/>
      <c r="F29" s="7"/>
      <c r="G29" s="8"/>
      <c r="H29" s="1"/>
      <c r="I29" s="93"/>
      <c r="J29" s="50" t="s">
        <v>46</v>
      </c>
      <c r="K29" s="643">
        <f>SUM(K26:L28)</f>
        <v>6</v>
      </c>
      <c r="L29" s="644"/>
      <c r="V29" s="30" t="s">
        <v>57</v>
      </c>
      <c r="W29" s="133">
        <v>250</v>
      </c>
      <c r="X29" s="265">
        <f>+K26</f>
        <v>2</v>
      </c>
      <c r="Y29" s="59">
        <f>+W29*X29</f>
        <v>500</v>
      </c>
    </row>
    <row r="30" spans="1:27" x14ac:dyDescent="0.2">
      <c r="A30" s="645" t="s">
        <v>127</v>
      </c>
      <c r="B30" s="646"/>
      <c r="C30" s="646"/>
      <c r="D30" s="646"/>
      <c r="E30" s="646"/>
      <c r="F30" s="646"/>
      <c r="G30" s="646"/>
      <c r="H30" s="647"/>
      <c r="I30" s="638" t="s">
        <v>283</v>
      </c>
      <c r="J30" s="639"/>
      <c r="K30" s="639"/>
      <c r="L30" s="640"/>
      <c r="V30" s="30" t="s">
        <v>58</v>
      </c>
      <c r="W30" s="133">
        <v>230</v>
      </c>
      <c r="X30" s="265">
        <f>+K27</f>
        <v>2</v>
      </c>
      <c r="Y30" s="59">
        <f>+W30*X30</f>
        <v>460</v>
      </c>
      <c r="Z30" s="31"/>
    </row>
    <row r="31" spans="1:27" x14ac:dyDescent="0.2">
      <c r="A31" s="4" t="s">
        <v>979</v>
      </c>
      <c r="I31" s="93" t="s">
        <v>652</v>
      </c>
      <c r="J31" s="50"/>
      <c r="K31" s="632" t="s">
        <v>187</v>
      </c>
      <c r="L31" s="633"/>
      <c r="V31" s="30" t="s">
        <v>59</v>
      </c>
      <c r="W31" s="133">
        <v>250</v>
      </c>
      <c r="X31" s="265">
        <f>+K28</f>
        <v>2</v>
      </c>
      <c r="Y31" s="59">
        <f>+W31*X31</f>
        <v>500</v>
      </c>
    </row>
    <row r="32" spans="1:27" ht="16" thickBot="1" x14ac:dyDescent="0.25">
      <c r="A32" s="4"/>
      <c r="I32" s="93" t="s">
        <v>653</v>
      </c>
      <c r="J32" s="50"/>
      <c r="K32" s="632">
        <v>0</v>
      </c>
      <c r="L32" s="633"/>
      <c r="V32" s="260" t="s">
        <v>47</v>
      </c>
      <c r="W32" s="293">
        <v>25</v>
      </c>
      <c r="X32" s="263"/>
      <c r="Y32" s="258">
        <f>+W32*X32</f>
        <v>0</v>
      </c>
      <c r="Z32" s="261">
        <f>SUM(Y29:Y32)</f>
        <v>1460</v>
      </c>
    </row>
    <row r="33" spans="1:27" x14ac:dyDescent="0.2">
      <c r="A33" s="4"/>
      <c r="I33" s="93" t="s">
        <v>654</v>
      </c>
      <c r="J33" s="50"/>
      <c r="K33" s="632">
        <v>0</v>
      </c>
      <c r="L33" s="633"/>
      <c r="W33" s="31"/>
      <c r="X33" s="31"/>
    </row>
    <row r="34" spans="1:27" ht="19" x14ac:dyDescent="0.25">
      <c r="A34" s="4"/>
      <c r="I34" s="93" t="s">
        <v>628</v>
      </c>
      <c r="J34" s="50"/>
      <c r="K34" s="632">
        <v>0</v>
      </c>
      <c r="L34" s="633"/>
      <c r="V34" s="212" t="s">
        <v>49</v>
      </c>
      <c r="W34" s="212"/>
      <c r="X34" s="212"/>
      <c r="Y34" s="212"/>
    </row>
    <row r="35" spans="1:27" x14ac:dyDescent="0.2">
      <c r="A35" s="4"/>
      <c r="I35" s="93" t="s">
        <v>645</v>
      </c>
      <c r="J35" s="50"/>
      <c r="K35" s="632" t="s">
        <v>173</v>
      </c>
      <c r="L35" s="633"/>
      <c r="V35" t="s">
        <v>108</v>
      </c>
      <c r="W35" s="133">
        <v>1000</v>
      </c>
      <c r="X35" s="122"/>
      <c r="Y35" s="59">
        <f>+W35*X35</f>
        <v>0</v>
      </c>
    </row>
    <row r="36" spans="1:27" x14ac:dyDescent="0.2">
      <c r="A36" s="4"/>
      <c r="I36" s="638" t="s">
        <v>172</v>
      </c>
      <c r="J36" s="639"/>
      <c r="K36" s="639"/>
      <c r="L36" s="640"/>
      <c r="V36" t="s">
        <v>268</v>
      </c>
      <c r="W36" s="133">
        <v>400</v>
      </c>
      <c r="X36" s="122">
        <v>1</v>
      </c>
      <c r="Y36" s="59">
        <f>+W36*X36</f>
        <v>400</v>
      </c>
    </row>
    <row r="37" spans="1:27" x14ac:dyDescent="0.2">
      <c r="A37" s="4"/>
      <c r="I37" s="313" t="s">
        <v>647</v>
      </c>
      <c r="J37" s="3"/>
      <c r="K37" s="632" t="s">
        <v>877</v>
      </c>
      <c r="L37" s="633"/>
      <c r="V37" t="s">
        <v>269</v>
      </c>
      <c r="W37" s="133">
        <v>500</v>
      </c>
      <c r="X37" s="122">
        <v>1</v>
      </c>
      <c r="Y37" s="59">
        <f>+W37*X37</f>
        <v>500</v>
      </c>
    </row>
    <row r="38" spans="1:27" ht="16" thickBot="1" x14ac:dyDescent="0.25">
      <c r="A38" s="4"/>
      <c r="I38" s="93" t="s">
        <v>648</v>
      </c>
      <c r="K38" s="632" t="s">
        <v>656</v>
      </c>
      <c r="L38" s="633"/>
      <c r="V38" s="25" t="s">
        <v>109</v>
      </c>
      <c r="W38" s="25"/>
      <c r="X38" s="25"/>
      <c r="Y38" s="258"/>
      <c r="Z38" s="259">
        <f>SUM(Y35:Y38)</f>
        <v>900</v>
      </c>
    </row>
    <row r="39" spans="1:27" x14ac:dyDescent="0.2">
      <c r="A39" s="4"/>
      <c r="I39" s="92" t="s">
        <v>649</v>
      </c>
      <c r="K39" s="632" t="s">
        <v>656</v>
      </c>
      <c r="L39" s="633"/>
    </row>
    <row r="40" spans="1:27" x14ac:dyDescent="0.2">
      <c r="A40" s="634" t="s">
        <v>10</v>
      </c>
      <c r="B40" s="635"/>
      <c r="C40" s="635"/>
      <c r="D40" s="635"/>
      <c r="E40" s="636" t="s">
        <v>29</v>
      </c>
      <c r="F40" s="636"/>
      <c r="G40" s="636"/>
      <c r="H40" s="637"/>
      <c r="I40" s="92" t="s">
        <v>356</v>
      </c>
      <c r="K40" s="632" t="s">
        <v>309</v>
      </c>
      <c r="L40" s="633"/>
      <c r="Y40"/>
      <c r="AA40" s="33"/>
    </row>
    <row r="41" spans="1:27" ht="19" x14ac:dyDescent="0.25">
      <c r="A41" s="9" t="s">
        <v>0</v>
      </c>
      <c r="D41" s="40">
        <v>111</v>
      </c>
      <c r="E41" s="27" t="s">
        <v>17</v>
      </c>
      <c r="F41" s="51">
        <v>5</v>
      </c>
      <c r="G41" s="204" t="s">
        <v>26</v>
      </c>
      <c r="H41" s="205">
        <v>1</v>
      </c>
      <c r="I41" s="92" t="s">
        <v>650</v>
      </c>
      <c r="K41" s="632" t="s">
        <v>173</v>
      </c>
      <c r="L41" s="633"/>
      <c r="Y41"/>
    </row>
    <row r="42" spans="1:27" ht="19" x14ac:dyDescent="0.25">
      <c r="A42" s="9" t="s">
        <v>1</v>
      </c>
      <c r="B42" t="s">
        <v>11</v>
      </c>
      <c r="D42" s="88"/>
      <c r="E42" s="28" t="s">
        <v>214</v>
      </c>
      <c r="F42" s="52"/>
      <c r="G42" s="206" t="s">
        <v>28</v>
      </c>
      <c r="H42" s="207">
        <v>2</v>
      </c>
      <c r="I42" s="638" t="s">
        <v>49</v>
      </c>
      <c r="J42" s="639"/>
      <c r="K42" s="639"/>
      <c r="L42" s="640"/>
      <c r="Y42"/>
    </row>
    <row r="43" spans="1:27" ht="19" x14ac:dyDescent="0.25">
      <c r="A43" s="9" t="s">
        <v>12</v>
      </c>
      <c r="D43" s="88">
        <v>4</v>
      </c>
      <c r="E43" s="28" t="s">
        <v>18</v>
      </c>
      <c r="F43" s="52">
        <v>1</v>
      </c>
      <c r="G43" s="206"/>
      <c r="H43" s="207"/>
      <c r="I43" s="53" t="s">
        <v>48</v>
      </c>
      <c r="J43" s="47"/>
      <c r="K43" s="628" t="s">
        <v>972</v>
      </c>
      <c r="L43" s="629"/>
      <c r="Y43"/>
    </row>
    <row r="44" spans="1:27" ht="17" thickBot="1" x14ac:dyDescent="0.25">
      <c r="A44" s="9"/>
      <c r="B44" s="6" t="s">
        <v>14</v>
      </c>
      <c r="D44" s="29">
        <f>SUM(D41:D43)</f>
        <v>115</v>
      </c>
      <c r="E44" s="28" t="s">
        <v>24</v>
      </c>
      <c r="F44" s="52"/>
      <c r="G44" s="208" t="s">
        <v>46</v>
      </c>
      <c r="H44" s="202">
        <f>SUM(H41:H43)</f>
        <v>3</v>
      </c>
      <c r="I44" s="53" t="s">
        <v>27</v>
      </c>
      <c r="J44" s="47"/>
      <c r="K44" s="630" t="s">
        <v>110</v>
      </c>
      <c r="L44" s="631"/>
    </row>
    <row r="45" spans="1:27" ht="17" thickTop="1" x14ac:dyDescent="0.2">
      <c r="A45" s="4"/>
      <c r="D45" s="137">
        <f>+D44/20</f>
        <v>5.75</v>
      </c>
      <c r="E45" s="28" t="s">
        <v>27</v>
      </c>
      <c r="F45" s="52">
        <v>1</v>
      </c>
      <c r="I45" s="54"/>
      <c r="J45" s="89"/>
      <c r="K45" s="630"/>
      <c r="L45" s="631"/>
    </row>
    <row r="46" spans="1:27" ht="17" thickBot="1" x14ac:dyDescent="0.25">
      <c r="A46" s="4"/>
      <c r="E46" s="28"/>
      <c r="F46" s="52"/>
      <c r="L46" s="5"/>
    </row>
    <row r="47" spans="1:27" ht="16" x14ac:dyDescent="0.2">
      <c r="A47" s="4" t="s">
        <v>45</v>
      </c>
      <c r="C47" s="47">
        <v>2</v>
      </c>
      <c r="E47" s="201" t="s">
        <v>46</v>
      </c>
      <c r="F47" s="203">
        <f>SUM(F41:F46)</f>
        <v>7</v>
      </c>
      <c r="J47" s="18"/>
      <c r="K47" s="19"/>
      <c r="L47" s="5"/>
      <c r="N47" s="90" t="s">
        <v>52</v>
      </c>
      <c r="O47" s="90" t="s">
        <v>273</v>
      </c>
      <c r="P47" s="90" t="s">
        <v>182</v>
      </c>
      <c r="Q47" s="291" t="s">
        <v>51</v>
      </c>
      <c r="R47" s="90" t="s">
        <v>46</v>
      </c>
    </row>
    <row r="48" spans="1:27" x14ac:dyDescent="0.2">
      <c r="A48" s="4" t="s">
        <v>34</v>
      </c>
      <c r="C48" s="47">
        <f>+L65</f>
        <v>0</v>
      </c>
      <c r="J48" s="20"/>
      <c r="K48" s="21"/>
      <c r="L48" s="5"/>
    </row>
    <row r="49" spans="1:25" x14ac:dyDescent="0.2">
      <c r="A49" s="4" t="s">
        <v>35</v>
      </c>
      <c r="C49" s="89">
        <f>+A65</f>
        <v>0</v>
      </c>
      <c r="J49" s="20"/>
      <c r="K49" s="21"/>
      <c r="L49" s="5"/>
    </row>
    <row r="50" spans="1:25" x14ac:dyDescent="0.2">
      <c r="A50" s="4"/>
      <c r="C50" s="90">
        <f>SUM(C47:C49)</f>
        <v>2</v>
      </c>
      <c r="J50" s="20"/>
      <c r="K50" s="21"/>
      <c r="L50" s="5"/>
    </row>
    <row r="51" spans="1:25" x14ac:dyDescent="0.2">
      <c r="A51" s="4"/>
      <c r="J51" s="20"/>
      <c r="K51" s="21"/>
      <c r="L51" s="5"/>
    </row>
    <row r="52" spans="1:25" x14ac:dyDescent="0.2">
      <c r="A52" s="4"/>
      <c r="J52" s="20"/>
      <c r="K52" s="21"/>
      <c r="L52" s="5"/>
    </row>
    <row r="53" spans="1:25" x14ac:dyDescent="0.2">
      <c r="A53" s="4"/>
      <c r="G53" s="6"/>
      <c r="J53" s="20"/>
      <c r="K53" s="21"/>
      <c r="L53" s="5"/>
    </row>
    <row r="54" spans="1:25" x14ac:dyDescent="0.2">
      <c r="A54" s="4"/>
      <c r="J54" s="20"/>
      <c r="K54" s="21"/>
      <c r="L54" s="5"/>
    </row>
    <row r="55" spans="1:25" x14ac:dyDescent="0.2">
      <c r="A55" s="4"/>
      <c r="J55" s="20"/>
      <c r="K55" s="21"/>
      <c r="L55" s="5"/>
    </row>
    <row r="56" spans="1:25" x14ac:dyDescent="0.2">
      <c r="A56" s="4"/>
      <c r="F56" s="6" t="s">
        <v>19</v>
      </c>
      <c r="J56" s="20"/>
      <c r="K56" s="21"/>
      <c r="L56" s="5"/>
    </row>
    <row r="57" spans="1:25" ht="16" thickBot="1" x14ac:dyDescent="0.25">
      <c r="A57" s="4"/>
      <c r="J57" s="20"/>
      <c r="K57" s="21"/>
      <c r="L57" s="5"/>
    </row>
    <row r="58" spans="1:25" x14ac:dyDescent="0.2">
      <c r="A58" s="4"/>
      <c r="E58" s="18"/>
      <c r="F58" s="24"/>
      <c r="G58" s="24"/>
      <c r="H58" s="19"/>
      <c r="J58" s="20"/>
      <c r="K58" s="21"/>
      <c r="L58" s="5"/>
      <c r="W58" s="31"/>
      <c r="Y58"/>
    </row>
    <row r="59" spans="1:25" x14ac:dyDescent="0.2">
      <c r="A59" s="4"/>
      <c r="E59" s="20"/>
      <c r="H59" s="21"/>
      <c r="J59" s="20"/>
      <c r="K59" s="21"/>
      <c r="L59" s="5"/>
      <c r="Y59"/>
    </row>
    <row r="60" spans="1:25" x14ac:dyDescent="0.2">
      <c r="A60" s="4"/>
      <c r="E60" s="20"/>
      <c r="H60" s="21"/>
      <c r="J60" s="20"/>
      <c r="K60" s="21"/>
      <c r="L60" s="5"/>
      <c r="Y60"/>
    </row>
    <row r="61" spans="1:25" x14ac:dyDescent="0.2">
      <c r="A61" s="4"/>
      <c r="E61" s="20"/>
      <c r="H61" s="21"/>
      <c r="J61" s="20"/>
      <c r="K61" s="21"/>
      <c r="L61" s="5"/>
      <c r="Y61"/>
    </row>
    <row r="62" spans="1:25" x14ac:dyDescent="0.2">
      <c r="A62" s="4"/>
      <c r="E62" s="20"/>
      <c r="H62" s="21"/>
      <c r="J62" s="20"/>
      <c r="K62" s="21"/>
      <c r="L62" s="5"/>
      <c r="Y62"/>
    </row>
    <row r="63" spans="1:25" x14ac:dyDescent="0.2">
      <c r="A63" s="4"/>
      <c r="E63" s="20"/>
      <c r="H63" s="21"/>
      <c r="J63" s="20"/>
      <c r="K63" s="21"/>
      <c r="L63" s="5"/>
      <c r="P63" s="443">
        <f>SUM(P48:P62)</f>
        <v>0</v>
      </c>
      <c r="Q63" s="443">
        <f>SUM(Q48:Q62)</f>
        <v>0</v>
      </c>
      <c r="R63" s="443">
        <f>SUM(R48:R62)</f>
        <v>0</v>
      </c>
      <c r="Y63"/>
    </row>
    <row r="64" spans="1:25" ht="16" thickBot="1" x14ac:dyDescent="0.25">
      <c r="A64" s="4"/>
      <c r="E64" s="22"/>
      <c r="F64" s="25"/>
      <c r="G64" s="25"/>
      <c r="H64" s="23"/>
      <c r="J64" s="22"/>
      <c r="K64" s="23"/>
      <c r="L64" s="5"/>
      <c r="Y64"/>
    </row>
    <row r="65" spans="1:25" x14ac:dyDescent="0.2">
      <c r="A65" s="275">
        <f>SUM(C65:H65)</f>
        <v>0</v>
      </c>
      <c r="B65" s="8"/>
      <c r="C65" s="214"/>
      <c r="D65" s="8"/>
      <c r="E65" s="8"/>
      <c r="F65" s="8"/>
      <c r="G65" s="8"/>
      <c r="H65" s="8"/>
      <c r="I65" s="8"/>
      <c r="J65" s="8"/>
      <c r="K65" s="8"/>
      <c r="L65" s="276">
        <f>SUM(L47:L64)</f>
        <v>0</v>
      </c>
      <c r="Y65"/>
    </row>
    <row r="66" spans="1:25" x14ac:dyDescent="0.2">
      <c r="Y66"/>
    </row>
    <row r="67" spans="1:25" x14ac:dyDescent="0.2">
      <c r="Y67"/>
    </row>
    <row r="68" spans="1:25" x14ac:dyDescent="0.2">
      <c r="Y68"/>
    </row>
  </sheetData>
  <mergeCells count="58">
    <mergeCell ref="V8:Y8"/>
    <mergeCell ref="G11:H11"/>
    <mergeCell ref="K11:L11"/>
    <mergeCell ref="D7:G7"/>
    <mergeCell ref="H7:I7"/>
    <mergeCell ref="J7:L7"/>
    <mergeCell ref="A8:H8"/>
    <mergeCell ref="I8:L8"/>
    <mergeCell ref="D9:F9"/>
    <mergeCell ref="G9:H9"/>
    <mergeCell ref="I9:L9"/>
    <mergeCell ref="G10:H10"/>
    <mergeCell ref="K10:L10"/>
    <mergeCell ref="G12:H12"/>
    <mergeCell ref="K12:L12"/>
    <mergeCell ref="G13:H13"/>
    <mergeCell ref="K13:L13"/>
    <mergeCell ref="G14:H14"/>
    <mergeCell ref="K14:L14"/>
    <mergeCell ref="G15:H15"/>
    <mergeCell ref="K15:L15"/>
    <mergeCell ref="G16:H16"/>
    <mergeCell ref="K16:L16"/>
    <mergeCell ref="G17:H17"/>
    <mergeCell ref="K17:L17"/>
    <mergeCell ref="K28:L28"/>
    <mergeCell ref="A18:E18"/>
    <mergeCell ref="F18:H18"/>
    <mergeCell ref="K18:L18"/>
    <mergeCell ref="I19:L19"/>
    <mergeCell ref="K20:L20"/>
    <mergeCell ref="K21:L21"/>
    <mergeCell ref="K22:L22"/>
    <mergeCell ref="K23:L23"/>
    <mergeCell ref="I24:L24"/>
    <mergeCell ref="K26:L26"/>
    <mergeCell ref="K27:L27"/>
    <mergeCell ref="K38:L38"/>
    <mergeCell ref="B29:E29"/>
    <mergeCell ref="K29:L29"/>
    <mergeCell ref="A30:H30"/>
    <mergeCell ref="I30:L30"/>
    <mergeCell ref="K31:L31"/>
    <mergeCell ref="K32:L32"/>
    <mergeCell ref="K33:L33"/>
    <mergeCell ref="K34:L34"/>
    <mergeCell ref="K35:L35"/>
    <mergeCell ref="I36:L36"/>
    <mergeCell ref="K37:L37"/>
    <mergeCell ref="K43:L43"/>
    <mergeCell ref="K44:L44"/>
    <mergeCell ref="K45:L45"/>
    <mergeCell ref="K39:L39"/>
    <mergeCell ref="A40:D40"/>
    <mergeCell ref="E40:H40"/>
    <mergeCell ref="K40:L40"/>
    <mergeCell ref="K41:L41"/>
    <mergeCell ref="I42:L42"/>
  </mergeCells>
  <conditionalFormatting sqref="K11:L18">
    <cfRule type="notContainsText" dxfId="29" priority="5" operator="notContains" text="0">
      <formula>ISERROR(SEARCH("0",K11))</formula>
    </cfRule>
  </conditionalFormatting>
  <conditionalFormatting sqref="K21:L23">
    <cfRule type="notContainsText" dxfId="28" priority="4" operator="notContains" text="0">
      <formula>ISERROR(SEARCH("0",K21))</formula>
    </cfRule>
  </conditionalFormatting>
  <conditionalFormatting sqref="K26:L28">
    <cfRule type="notContainsText" dxfId="27" priority="3" operator="notContains" text="0">
      <formula>ISERROR(SEARCH("0",K26))</formula>
    </cfRule>
  </conditionalFormatting>
  <conditionalFormatting sqref="K31:L35">
    <cfRule type="notContainsText" dxfId="26" priority="2" operator="notContains" text="0">
      <formula>ISERROR(SEARCH("0",K31))</formula>
    </cfRule>
  </conditionalFormatting>
  <conditionalFormatting sqref="K37:L41">
    <cfRule type="notContainsText" dxfId="25" priority="1" operator="notContains" text="0">
      <formula>ISERROR(SEARCH("0",K37))</formula>
    </cfRule>
  </conditionalFormatting>
  <pageMargins left="0.7" right="0.7" top="0.75" bottom="0.75" header="0.3" footer="0.3"/>
  <pageSetup scale="27" orientation="portrait" horizontalDpi="0" verticalDpi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C5826-1F4C-9D48-A553-02D32FCAB3E5}">
  <dimension ref="A3:AA68"/>
  <sheetViews>
    <sheetView showGridLines="0" zoomScaleNormal="100" workbookViewId="0">
      <selection activeCell="K14" sqref="K14:L14"/>
    </sheetView>
  </sheetViews>
  <sheetFormatPr baseColWidth="10" defaultRowHeight="15" x14ac:dyDescent="0.2"/>
  <cols>
    <col min="1" max="1" width="10.5" customWidth="1"/>
    <col min="2" max="2" width="3.5" customWidth="1"/>
    <col min="3" max="3" width="12" customWidth="1"/>
    <col min="4" max="4" width="14" customWidth="1"/>
    <col min="5" max="5" width="15" customWidth="1"/>
    <col min="7" max="7" width="6.33203125" customWidth="1"/>
    <col min="9" max="9" width="6.33203125" customWidth="1"/>
    <col min="10" max="10" width="12.1640625" customWidth="1"/>
    <col min="11" max="11" width="15" customWidth="1"/>
    <col min="12" max="12" width="4" customWidth="1"/>
    <col min="15" max="15" width="18.5" customWidth="1"/>
    <col min="22" max="22" width="18.1640625" customWidth="1"/>
    <col min="25" max="25" width="13.5" style="31" customWidth="1"/>
    <col min="26" max="26" width="15" customWidth="1"/>
    <col min="27" max="27" width="16.5" customWidth="1"/>
  </cols>
  <sheetData>
    <row r="3" spans="1:27" x14ac:dyDescent="0.2">
      <c r="A3" t="s">
        <v>130</v>
      </c>
    </row>
    <row r="6" spans="1:27" x14ac:dyDescent="0.2">
      <c r="Z6" s="61"/>
      <c r="AA6" s="61" t="s">
        <v>289</v>
      </c>
    </row>
    <row r="7" spans="1:27" x14ac:dyDescent="0.2">
      <c r="A7" s="14" t="s">
        <v>21</v>
      </c>
      <c r="B7" s="15"/>
      <c r="C7" s="15"/>
      <c r="D7" s="659" t="s">
        <v>835</v>
      </c>
      <c r="E7" s="660"/>
      <c r="F7" s="660"/>
      <c r="G7" s="661"/>
      <c r="H7" s="634" t="s">
        <v>16</v>
      </c>
      <c r="I7" s="635"/>
      <c r="J7" s="662">
        <v>46143</v>
      </c>
      <c r="K7" s="663"/>
      <c r="L7" s="664"/>
      <c r="P7" s="100" t="s">
        <v>41</v>
      </c>
      <c r="Q7" s="100" t="s">
        <v>42</v>
      </c>
      <c r="R7" s="126" t="s">
        <v>53</v>
      </c>
      <c r="W7" s="94" t="s">
        <v>88</v>
      </c>
      <c r="X7" s="95" t="s">
        <v>42</v>
      </c>
      <c r="Y7" s="100" t="s">
        <v>107</v>
      </c>
      <c r="Z7" s="99">
        <f>SUM(Z8:Z52)</f>
        <v>20490</v>
      </c>
      <c r="AA7" s="309">
        <f>+Z7/Q11</f>
        <v>170.75</v>
      </c>
    </row>
    <row r="8" spans="1:27" ht="19" x14ac:dyDescent="0.25">
      <c r="A8" s="645" t="s">
        <v>7</v>
      </c>
      <c r="B8" s="646"/>
      <c r="C8" s="646"/>
      <c r="D8" s="646"/>
      <c r="E8" s="646"/>
      <c r="F8" s="646"/>
      <c r="G8" s="646"/>
      <c r="H8" s="646"/>
      <c r="I8" s="648" t="s">
        <v>23</v>
      </c>
      <c r="J8" s="636"/>
      <c r="K8" s="636"/>
      <c r="L8" s="637"/>
      <c r="O8" s="44" t="s">
        <v>0</v>
      </c>
      <c r="P8" s="45">
        <v>435</v>
      </c>
      <c r="Q8" s="44">
        <f>+D41</f>
        <v>120</v>
      </c>
      <c r="R8" s="46">
        <f>+P8*Q8</f>
        <v>52200</v>
      </c>
      <c r="V8" s="658" t="s">
        <v>183</v>
      </c>
      <c r="W8" s="658"/>
      <c r="X8" s="658"/>
      <c r="Y8" s="658"/>
    </row>
    <row r="9" spans="1:27" x14ac:dyDescent="0.2">
      <c r="A9" s="9" t="s">
        <v>3</v>
      </c>
      <c r="B9" s="6"/>
      <c r="C9" s="6" t="s">
        <v>4</v>
      </c>
      <c r="D9" s="665" t="s">
        <v>5</v>
      </c>
      <c r="E9" s="665"/>
      <c r="F9" s="665"/>
      <c r="G9" s="665" t="s">
        <v>109</v>
      </c>
      <c r="H9" s="666"/>
      <c r="I9" s="667"/>
      <c r="J9" s="668"/>
      <c r="K9" s="668"/>
      <c r="L9" s="669"/>
      <c r="O9" s="44" t="s">
        <v>1</v>
      </c>
      <c r="P9" s="45"/>
      <c r="Q9" s="44">
        <f>+D42</f>
        <v>0</v>
      </c>
      <c r="R9" s="46">
        <f>+P9*Q9</f>
        <v>0</v>
      </c>
      <c r="V9" t="s">
        <v>50</v>
      </c>
      <c r="W9" s="133">
        <v>700</v>
      </c>
      <c r="X9" s="122">
        <f>+H42</f>
        <v>2</v>
      </c>
      <c r="Y9" s="59">
        <f>+W9*X9</f>
        <v>1400</v>
      </c>
    </row>
    <row r="10" spans="1:27" x14ac:dyDescent="0.2">
      <c r="A10" s="517">
        <v>0.83333333333333337</v>
      </c>
      <c r="B10" s="47" t="s">
        <v>6</v>
      </c>
      <c r="C10" s="458"/>
      <c r="D10" s="38"/>
      <c r="E10" s="38"/>
      <c r="F10" s="39"/>
      <c r="G10" s="654"/>
      <c r="H10" s="655"/>
      <c r="I10" s="92" t="s">
        <v>92</v>
      </c>
      <c r="J10" s="56"/>
      <c r="K10" s="651">
        <v>0.77083333333333337</v>
      </c>
      <c r="L10" s="652"/>
      <c r="O10" s="44" t="s">
        <v>38</v>
      </c>
      <c r="P10" s="45"/>
      <c r="Q10" s="44">
        <f>+D43</f>
        <v>0</v>
      </c>
      <c r="R10" s="46">
        <f>+P10*Q10</f>
        <v>0</v>
      </c>
      <c r="V10" t="s">
        <v>26</v>
      </c>
      <c r="W10" s="133">
        <v>1900</v>
      </c>
      <c r="X10" s="265">
        <f>+H41</f>
        <v>1</v>
      </c>
      <c r="Y10" s="59">
        <f>+W10*X10</f>
        <v>1900</v>
      </c>
    </row>
    <row r="11" spans="1:27" x14ac:dyDescent="0.2">
      <c r="A11" s="517">
        <f>+C10</f>
        <v>0</v>
      </c>
      <c r="B11" s="47" t="s">
        <v>6</v>
      </c>
      <c r="C11" s="458"/>
      <c r="D11" s="38"/>
      <c r="E11" s="38"/>
      <c r="F11" s="39"/>
      <c r="G11" s="654"/>
      <c r="H11" s="655"/>
      <c r="I11" s="92" t="s">
        <v>99</v>
      </c>
      <c r="K11" s="656">
        <v>0</v>
      </c>
      <c r="L11" s="657"/>
      <c r="O11" s="34" t="s">
        <v>14</v>
      </c>
      <c r="P11" s="34"/>
      <c r="Q11" s="34">
        <f>SUM(Q8:Q10)</f>
        <v>120</v>
      </c>
      <c r="R11" s="35">
        <f>SUM(R8:R10)</f>
        <v>52200</v>
      </c>
      <c r="V11" t="s">
        <v>329</v>
      </c>
      <c r="W11">
        <v>500</v>
      </c>
      <c r="X11" s="265"/>
      <c r="Y11" s="59">
        <f>+W11*X11</f>
        <v>0</v>
      </c>
    </row>
    <row r="12" spans="1:27" ht="16" thickBot="1" x14ac:dyDescent="0.25">
      <c r="A12" s="517">
        <f>+C11</f>
        <v>0</v>
      </c>
      <c r="B12" s="47" t="s">
        <v>6</v>
      </c>
      <c r="C12" s="458"/>
      <c r="D12" s="38"/>
      <c r="E12" s="38"/>
      <c r="F12" s="39"/>
      <c r="G12" s="654"/>
      <c r="H12" s="655"/>
      <c r="I12" s="92" t="s">
        <v>94</v>
      </c>
      <c r="K12" s="656" t="s">
        <v>187</v>
      </c>
      <c r="L12" s="657"/>
      <c r="O12" s="44" t="s">
        <v>121</v>
      </c>
      <c r="P12" s="45"/>
      <c r="Q12" s="44"/>
      <c r="R12" s="46">
        <f>+P12*Q12</f>
        <v>0</v>
      </c>
      <c r="V12" s="25" t="s">
        <v>138</v>
      </c>
      <c r="W12" s="292"/>
      <c r="X12" s="264"/>
      <c r="Y12" s="258">
        <f>+W12*X12</f>
        <v>0</v>
      </c>
      <c r="Z12" s="259">
        <f>SUM(Y9:Y12)</f>
        <v>3300</v>
      </c>
    </row>
    <row r="13" spans="1:27" ht="16" thickBot="1" x14ac:dyDescent="0.25">
      <c r="A13" s="517"/>
      <c r="B13" s="47" t="s">
        <v>6</v>
      </c>
      <c r="C13" s="458"/>
      <c r="D13" s="38"/>
      <c r="E13" s="38"/>
      <c r="F13" s="39"/>
      <c r="G13" s="654"/>
      <c r="H13" s="655"/>
      <c r="I13" s="93" t="s">
        <v>224</v>
      </c>
      <c r="J13" s="57"/>
      <c r="K13" s="649">
        <v>0</v>
      </c>
      <c r="L13" s="650"/>
      <c r="O13" s="44" t="s">
        <v>139</v>
      </c>
      <c r="P13" s="45"/>
      <c r="Q13" s="44"/>
      <c r="R13" s="46">
        <f>+P13*Q13</f>
        <v>0</v>
      </c>
    </row>
    <row r="14" spans="1:27" ht="19" x14ac:dyDescent="0.25">
      <c r="A14" s="517"/>
      <c r="B14" s="47"/>
      <c r="C14" s="458">
        <v>8.3333333333333329E-2</v>
      </c>
      <c r="D14" s="38"/>
      <c r="E14" s="38"/>
      <c r="F14" s="39"/>
      <c r="G14" s="654"/>
      <c r="H14" s="655"/>
      <c r="I14" s="93"/>
      <c r="J14" s="57" t="s">
        <v>220</v>
      </c>
      <c r="K14" s="649">
        <v>0</v>
      </c>
      <c r="L14" s="650"/>
      <c r="O14" s="44" t="s">
        <v>140</v>
      </c>
      <c r="P14" s="45"/>
      <c r="Q14" s="44"/>
      <c r="R14" s="46">
        <f>+P14*Q14</f>
        <v>0</v>
      </c>
      <c r="V14" s="320" t="s">
        <v>40</v>
      </c>
      <c r="W14" s="320"/>
      <c r="X14" s="320"/>
      <c r="Y14" s="320"/>
    </row>
    <row r="15" spans="1:27" x14ac:dyDescent="0.2">
      <c r="A15" s="517"/>
      <c r="B15" s="47"/>
      <c r="C15" s="458"/>
      <c r="D15" s="38"/>
      <c r="E15" s="38"/>
      <c r="F15" s="39"/>
      <c r="G15" s="654"/>
      <c r="H15" s="655"/>
      <c r="I15" s="93"/>
      <c r="J15" s="57" t="s">
        <v>221</v>
      </c>
      <c r="K15" s="649">
        <v>0</v>
      </c>
      <c r="L15" s="650"/>
      <c r="O15" s="44" t="s">
        <v>142</v>
      </c>
      <c r="P15" s="45"/>
      <c r="Q15" s="44"/>
      <c r="R15" s="46">
        <f>+P15*Q15</f>
        <v>0</v>
      </c>
      <c r="V15" t="s">
        <v>40</v>
      </c>
      <c r="W15" s="133">
        <v>700</v>
      </c>
      <c r="X15" s="266">
        <f>+F41</f>
        <v>6</v>
      </c>
      <c r="Y15" s="59">
        <f t="shared" ref="Y15:Y20" si="0">+W15*X15</f>
        <v>4200</v>
      </c>
    </row>
    <row r="16" spans="1:27" x14ac:dyDescent="0.2">
      <c r="A16" s="517"/>
      <c r="B16" s="47"/>
      <c r="C16" s="458"/>
      <c r="D16" s="38"/>
      <c r="E16" s="38"/>
      <c r="F16" s="39"/>
      <c r="G16" s="654"/>
      <c r="H16" s="655"/>
      <c r="I16" s="93"/>
      <c r="J16" s="57" t="s">
        <v>223</v>
      </c>
      <c r="K16" s="649">
        <v>0</v>
      </c>
      <c r="L16" s="650"/>
      <c r="O16" s="44" t="s">
        <v>22</v>
      </c>
      <c r="P16" s="45"/>
      <c r="Q16" s="44"/>
      <c r="R16" s="46">
        <f>+P16*Q16</f>
        <v>0</v>
      </c>
      <c r="V16" t="s">
        <v>207</v>
      </c>
      <c r="W16" s="133">
        <v>1400</v>
      </c>
      <c r="X16" s="265">
        <f>+F43</f>
        <v>1</v>
      </c>
      <c r="Y16" s="59">
        <f t="shared" si="0"/>
        <v>1400</v>
      </c>
    </row>
    <row r="17" spans="1:27" x14ac:dyDescent="0.2">
      <c r="A17" s="517"/>
      <c r="B17" s="47"/>
      <c r="C17" s="458"/>
      <c r="D17" s="38"/>
      <c r="E17" s="38"/>
      <c r="F17" s="39"/>
      <c r="G17" s="654"/>
      <c r="H17" s="655"/>
      <c r="I17" s="93"/>
      <c r="J17" s="57" t="s">
        <v>222</v>
      </c>
      <c r="K17" s="649">
        <v>0</v>
      </c>
      <c r="L17" s="650"/>
      <c r="O17" s="34" t="s">
        <v>141</v>
      </c>
      <c r="P17" s="37"/>
      <c r="Q17" s="34">
        <f>+D45</f>
        <v>6</v>
      </c>
      <c r="R17" s="35">
        <f>SUM(R12:R16)</f>
        <v>0</v>
      </c>
      <c r="V17" t="s">
        <v>253</v>
      </c>
      <c r="W17" s="133">
        <v>1000</v>
      </c>
      <c r="X17" s="265">
        <f>+F42</f>
        <v>0</v>
      </c>
      <c r="Y17" s="59">
        <f t="shared" si="0"/>
        <v>0</v>
      </c>
    </row>
    <row r="18" spans="1:27" x14ac:dyDescent="0.2">
      <c r="A18" s="648" t="s">
        <v>2</v>
      </c>
      <c r="B18" s="636"/>
      <c r="C18" s="636"/>
      <c r="D18" s="636"/>
      <c r="E18" s="636"/>
      <c r="F18" s="646" t="s">
        <v>257</v>
      </c>
      <c r="G18" s="646"/>
      <c r="H18" s="647"/>
      <c r="I18" s="93"/>
      <c r="J18" s="57" t="s">
        <v>225</v>
      </c>
      <c r="K18" s="649">
        <v>0</v>
      </c>
      <c r="L18" s="650"/>
      <c r="O18" s="34" t="s">
        <v>53</v>
      </c>
      <c r="P18" s="68"/>
      <c r="Q18" s="68"/>
      <c r="R18" s="135">
        <f>+R17+R11</f>
        <v>52200</v>
      </c>
      <c r="V18" t="s">
        <v>55</v>
      </c>
      <c r="W18" s="133"/>
      <c r="X18" s="265">
        <f>+F44</f>
        <v>0</v>
      </c>
      <c r="Y18" s="59">
        <f t="shared" si="0"/>
        <v>0</v>
      </c>
    </row>
    <row r="19" spans="1:27" ht="16" thickBot="1" x14ac:dyDescent="0.25">
      <c r="A19" s="11" t="s">
        <v>8</v>
      </c>
      <c r="B19" s="12"/>
      <c r="C19" s="12"/>
      <c r="D19" s="12"/>
      <c r="E19" s="13"/>
      <c r="F19" s="4"/>
      <c r="H19" s="5"/>
      <c r="I19" s="638">
        <v>0</v>
      </c>
      <c r="J19" s="639"/>
      <c r="K19" s="639"/>
      <c r="L19" s="640"/>
      <c r="O19" s="124" t="s">
        <v>111</v>
      </c>
      <c r="R19" s="118">
        <v>8000</v>
      </c>
      <c r="V19" t="s">
        <v>153</v>
      </c>
      <c r="W19" s="133">
        <v>700</v>
      </c>
      <c r="X19" s="265">
        <f>+F45</f>
        <v>1</v>
      </c>
      <c r="Y19" s="59">
        <f t="shared" si="0"/>
        <v>700</v>
      </c>
    </row>
    <row r="20" spans="1:27" ht="20" thickBot="1" x14ac:dyDescent="0.3">
      <c r="A20" s="48"/>
      <c r="B20" s="278" t="s">
        <v>844</v>
      </c>
      <c r="C20" s="42"/>
      <c r="D20" s="42"/>
      <c r="E20" s="41"/>
      <c r="F20" s="271"/>
      <c r="G20" s="39"/>
      <c r="H20" s="272"/>
      <c r="I20" s="92" t="s">
        <v>93</v>
      </c>
      <c r="J20" s="55"/>
      <c r="K20" s="651">
        <v>0.72916666666666663</v>
      </c>
      <c r="L20" s="652"/>
      <c r="O20" s="124" t="s">
        <v>102</v>
      </c>
      <c r="R20" s="125">
        <f>+R18-R19</f>
        <v>44200</v>
      </c>
      <c r="V20" s="25" t="s">
        <v>122</v>
      </c>
      <c r="W20" s="293">
        <v>200</v>
      </c>
      <c r="X20" s="264"/>
      <c r="Y20" s="258">
        <f t="shared" si="0"/>
        <v>0</v>
      </c>
      <c r="Z20" s="259">
        <f>SUM(Y15:Y20)</f>
        <v>6300</v>
      </c>
      <c r="AA20" s="294">
        <f>+Z12+Z20</f>
        <v>9600</v>
      </c>
    </row>
    <row r="21" spans="1:27" x14ac:dyDescent="0.2">
      <c r="A21" s="49" t="s">
        <v>25</v>
      </c>
      <c r="B21" s="12"/>
      <c r="C21" s="12"/>
      <c r="D21" s="12"/>
      <c r="E21" s="13"/>
      <c r="I21" s="92" t="s">
        <v>22</v>
      </c>
      <c r="J21" s="16"/>
      <c r="K21" s="632">
        <v>0</v>
      </c>
      <c r="L21" s="633"/>
      <c r="O21" t="s">
        <v>36</v>
      </c>
      <c r="R21" s="123">
        <f>+Z7</f>
        <v>20490</v>
      </c>
      <c r="W21" s="134"/>
      <c r="Y21"/>
    </row>
    <row r="22" spans="1:27" ht="20" thickBot="1" x14ac:dyDescent="0.3">
      <c r="A22" s="48"/>
      <c r="B22" s="278" t="s">
        <v>843</v>
      </c>
      <c r="C22" s="42"/>
      <c r="D22" s="42"/>
      <c r="E22" s="41"/>
      <c r="F22" s="271"/>
      <c r="G22" s="39"/>
      <c r="H22" s="272"/>
      <c r="I22" s="93" t="s">
        <v>95</v>
      </c>
      <c r="J22" s="50"/>
      <c r="K22" s="632" t="s">
        <v>173</v>
      </c>
      <c r="L22" s="633"/>
      <c r="O22" s="6" t="s">
        <v>124</v>
      </c>
      <c r="R22" s="36">
        <f>+R20-R21</f>
        <v>23710</v>
      </c>
      <c r="V22" s="212" t="s">
        <v>255</v>
      </c>
      <c r="W22" s="212"/>
      <c r="X22" s="212"/>
      <c r="Y22" s="212"/>
    </row>
    <row r="23" spans="1:27" ht="16" thickTop="1" x14ac:dyDescent="0.2">
      <c r="A23" s="11" t="s">
        <v>9</v>
      </c>
      <c r="B23" s="12"/>
      <c r="C23" s="12"/>
      <c r="D23" s="12"/>
      <c r="E23" s="13"/>
      <c r="I23" s="92" t="s">
        <v>96</v>
      </c>
      <c r="J23" s="16"/>
      <c r="K23" s="653">
        <v>8.3333333333333329E-2</v>
      </c>
      <c r="L23" s="633"/>
      <c r="V23" t="s">
        <v>105</v>
      </c>
      <c r="W23" s="133">
        <v>65</v>
      </c>
      <c r="X23" s="122">
        <f>+Q11</f>
        <v>120</v>
      </c>
      <c r="Y23" s="59">
        <f>+W23*X23</f>
        <v>7800</v>
      </c>
    </row>
    <row r="24" spans="1:27" x14ac:dyDescent="0.2">
      <c r="A24" s="9" t="s">
        <v>13</v>
      </c>
      <c r="B24" s="277" t="s">
        <v>842</v>
      </c>
      <c r="C24" s="277"/>
      <c r="D24" s="122"/>
      <c r="E24" s="273"/>
      <c r="F24" s="43"/>
      <c r="G24" s="43"/>
      <c r="H24" s="43"/>
      <c r="I24" s="638" t="s">
        <v>270</v>
      </c>
      <c r="J24" s="639"/>
      <c r="K24" s="639"/>
      <c r="L24" s="640"/>
      <c r="V24" t="s">
        <v>254</v>
      </c>
      <c r="W24" s="133">
        <v>20</v>
      </c>
      <c r="X24" s="122">
        <f>+W1</f>
        <v>0</v>
      </c>
      <c r="Y24" s="59">
        <f>+W24*X24</f>
        <v>0</v>
      </c>
    </row>
    <row r="25" spans="1:27" x14ac:dyDescent="0.2">
      <c r="A25" s="9" t="s">
        <v>256</v>
      </c>
      <c r="B25" s="277" t="s">
        <v>827</v>
      </c>
      <c r="C25" s="277"/>
      <c r="D25" s="122"/>
      <c r="E25" s="273"/>
      <c r="F25" s="43"/>
      <c r="G25" s="43"/>
      <c r="H25" s="43"/>
      <c r="I25" s="274"/>
      <c r="J25" s="132" t="s">
        <v>232</v>
      </c>
      <c r="K25" s="310">
        <f>+K26*18+K27*16+K28*16</f>
        <v>150</v>
      </c>
      <c r="L25" s="311"/>
      <c r="V25" t="s">
        <v>101</v>
      </c>
      <c r="W25" s="31"/>
      <c r="X25" s="122"/>
      <c r="Y25" s="59">
        <f>+W25*X25</f>
        <v>0</v>
      </c>
    </row>
    <row r="26" spans="1:27" ht="16" thickBot="1" x14ac:dyDescent="0.25">
      <c r="A26" s="9" t="s">
        <v>20</v>
      </c>
      <c r="B26" s="277" t="s">
        <v>769</v>
      </c>
      <c r="C26" s="277"/>
      <c r="D26" s="122"/>
      <c r="E26" s="273"/>
      <c r="F26" s="43"/>
      <c r="G26" s="43"/>
      <c r="H26" s="43"/>
      <c r="I26" s="93" t="s">
        <v>271</v>
      </c>
      <c r="J26" s="50"/>
      <c r="K26" s="632">
        <v>3</v>
      </c>
      <c r="L26" s="633"/>
      <c r="V26" s="25" t="s">
        <v>135</v>
      </c>
      <c r="W26" s="118"/>
      <c r="X26" s="264"/>
      <c r="Y26" s="258">
        <f>+W26*X26</f>
        <v>0</v>
      </c>
      <c r="Z26" s="259">
        <f>SUM(Y23:Y26)</f>
        <v>7800</v>
      </c>
    </row>
    <row r="27" spans="1:27" x14ac:dyDescent="0.2">
      <c r="A27" s="10" t="s">
        <v>20</v>
      </c>
      <c r="B27" s="278" t="s">
        <v>276</v>
      </c>
      <c r="C27" s="278"/>
      <c r="D27" s="268"/>
      <c r="E27" s="269"/>
      <c r="F27" s="271"/>
      <c r="G27" s="39"/>
      <c r="H27" s="272"/>
      <c r="I27" s="93" t="s">
        <v>226</v>
      </c>
      <c r="J27" s="50"/>
      <c r="K27" s="632">
        <v>3</v>
      </c>
      <c r="L27" s="633"/>
      <c r="Y27"/>
    </row>
    <row r="28" spans="1:27" ht="19" x14ac:dyDescent="0.25">
      <c r="A28" s="11" t="s">
        <v>38</v>
      </c>
      <c r="B28" s="12"/>
      <c r="C28" s="12"/>
      <c r="D28" s="12"/>
      <c r="E28" s="13"/>
      <c r="F28" s="2"/>
      <c r="G28" s="3"/>
      <c r="H28" s="136"/>
      <c r="I28" s="93" t="s">
        <v>227</v>
      </c>
      <c r="J28" s="50"/>
      <c r="K28" s="632">
        <v>3</v>
      </c>
      <c r="L28" s="633"/>
      <c r="V28" s="212" t="s">
        <v>126</v>
      </c>
      <c r="W28" s="212"/>
      <c r="X28" s="212"/>
      <c r="Y28" s="212"/>
    </row>
    <row r="29" spans="1:27" x14ac:dyDescent="0.2">
      <c r="A29" s="10"/>
      <c r="B29" s="641"/>
      <c r="C29" s="641"/>
      <c r="D29" s="641"/>
      <c r="E29" s="642"/>
      <c r="F29" s="7"/>
      <c r="G29" s="8"/>
      <c r="H29" s="1"/>
      <c r="I29" s="93"/>
      <c r="J29" s="50" t="s">
        <v>46</v>
      </c>
      <c r="K29" s="643">
        <f>SUM(K26:L28)</f>
        <v>9</v>
      </c>
      <c r="L29" s="644"/>
      <c r="V29" s="30" t="s">
        <v>57</v>
      </c>
      <c r="W29" s="133">
        <v>250</v>
      </c>
      <c r="X29" s="265">
        <f>+K26</f>
        <v>3</v>
      </c>
      <c r="Y29" s="59">
        <f>+W29*X29</f>
        <v>750</v>
      </c>
    </row>
    <row r="30" spans="1:27" x14ac:dyDescent="0.2">
      <c r="A30" s="645" t="s">
        <v>127</v>
      </c>
      <c r="B30" s="646"/>
      <c r="C30" s="646"/>
      <c r="D30" s="646"/>
      <c r="E30" s="646"/>
      <c r="F30" s="646"/>
      <c r="G30" s="646"/>
      <c r="H30" s="647"/>
      <c r="I30" s="638" t="s">
        <v>283</v>
      </c>
      <c r="J30" s="639"/>
      <c r="K30" s="639"/>
      <c r="L30" s="640"/>
      <c r="V30" s="30" t="s">
        <v>58</v>
      </c>
      <c r="W30" s="133">
        <v>230</v>
      </c>
      <c r="X30" s="265">
        <f>+K27</f>
        <v>3</v>
      </c>
      <c r="Y30" s="59">
        <f>+W30*X30</f>
        <v>690</v>
      </c>
      <c r="Z30" s="31"/>
    </row>
    <row r="31" spans="1:27" x14ac:dyDescent="0.2">
      <c r="A31" s="4" t="s">
        <v>837</v>
      </c>
      <c r="I31" s="93" t="s">
        <v>652</v>
      </c>
      <c r="J31" s="50"/>
      <c r="K31" s="632" t="s">
        <v>187</v>
      </c>
      <c r="L31" s="633"/>
      <c r="V31" s="30" t="s">
        <v>59</v>
      </c>
      <c r="W31" s="133">
        <v>250</v>
      </c>
      <c r="X31" s="265">
        <f>+K28</f>
        <v>3</v>
      </c>
      <c r="Y31" s="59">
        <f>+W31*X31</f>
        <v>750</v>
      </c>
    </row>
    <row r="32" spans="1:27" ht="16" thickBot="1" x14ac:dyDescent="0.25">
      <c r="A32" s="4" t="s">
        <v>838</v>
      </c>
      <c r="I32" s="93" t="s">
        <v>653</v>
      </c>
      <c r="J32" s="50"/>
      <c r="K32" s="632">
        <v>0</v>
      </c>
      <c r="L32" s="633"/>
      <c r="V32" s="260" t="s">
        <v>47</v>
      </c>
      <c r="W32" s="293">
        <v>25</v>
      </c>
      <c r="X32" s="263"/>
      <c r="Y32" s="258">
        <f>+W32*X32</f>
        <v>0</v>
      </c>
      <c r="Z32" s="261">
        <f>SUM(Y29:Y32)</f>
        <v>2190</v>
      </c>
    </row>
    <row r="33" spans="1:27" x14ac:dyDescent="0.2">
      <c r="A33" s="4" t="s">
        <v>847</v>
      </c>
      <c r="I33" s="93" t="s">
        <v>654</v>
      </c>
      <c r="J33" s="50"/>
      <c r="K33" s="632" t="s">
        <v>187</v>
      </c>
      <c r="L33" s="633"/>
      <c r="W33" s="31"/>
      <c r="X33" s="31"/>
    </row>
    <row r="34" spans="1:27" ht="19" x14ac:dyDescent="0.25">
      <c r="A34" s="4" t="s">
        <v>839</v>
      </c>
      <c r="I34" s="93" t="s">
        <v>628</v>
      </c>
      <c r="J34" s="50"/>
      <c r="K34" s="632" t="s">
        <v>492</v>
      </c>
      <c r="L34" s="633"/>
      <c r="V34" s="212" t="s">
        <v>49</v>
      </c>
      <c r="W34" s="212"/>
      <c r="X34" s="212"/>
      <c r="Y34" s="212"/>
    </row>
    <row r="35" spans="1:27" x14ac:dyDescent="0.2">
      <c r="A35" s="4" t="s">
        <v>840</v>
      </c>
      <c r="I35" s="93" t="s">
        <v>645</v>
      </c>
      <c r="J35" s="50"/>
      <c r="K35" s="632" t="s">
        <v>173</v>
      </c>
      <c r="L35" s="633"/>
      <c r="V35" t="s">
        <v>108</v>
      </c>
      <c r="W35" s="133">
        <v>1000</v>
      </c>
      <c r="X35" s="122"/>
      <c r="Y35" s="59">
        <f>+W35*X35</f>
        <v>0</v>
      </c>
    </row>
    <row r="36" spans="1:27" x14ac:dyDescent="0.2">
      <c r="A36" s="4" t="s">
        <v>845</v>
      </c>
      <c r="I36" s="638" t="s">
        <v>172</v>
      </c>
      <c r="J36" s="639"/>
      <c r="K36" s="639"/>
      <c r="L36" s="640"/>
      <c r="V36" t="s">
        <v>268</v>
      </c>
      <c r="W36" s="133">
        <v>400</v>
      </c>
      <c r="X36" s="122">
        <v>1</v>
      </c>
      <c r="Y36" s="59">
        <f>+W36*X36</f>
        <v>400</v>
      </c>
    </row>
    <row r="37" spans="1:27" x14ac:dyDescent="0.2">
      <c r="A37" s="4"/>
      <c r="I37" s="313" t="s">
        <v>647</v>
      </c>
      <c r="J37" s="3"/>
      <c r="K37" s="632" t="s">
        <v>841</v>
      </c>
      <c r="L37" s="633"/>
      <c r="V37" t="s">
        <v>269</v>
      </c>
      <c r="W37" s="133">
        <v>500</v>
      </c>
      <c r="X37" s="122">
        <v>1</v>
      </c>
      <c r="Y37" s="59">
        <f>+W37*X37</f>
        <v>500</v>
      </c>
    </row>
    <row r="38" spans="1:27" ht="16" thickBot="1" x14ac:dyDescent="0.25">
      <c r="A38" s="4"/>
      <c r="I38" s="93" t="s">
        <v>648</v>
      </c>
      <c r="K38" s="632" t="s">
        <v>799</v>
      </c>
      <c r="L38" s="633"/>
      <c r="V38" s="25" t="s">
        <v>109</v>
      </c>
      <c r="W38" s="25"/>
      <c r="X38" s="25"/>
      <c r="Y38" s="258"/>
      <c r="Z38" s="259">
        <f>SUM(Y35:Y38)</f>
        <v>900</v>
      </c>
    </row>
    <row r="39" spans="1:27" x14ac:dyDescent="0.2">
      <c r="A39" s="4"/>
      <c r="I39" s="92" t="s">
        <v>649</v>
      </c>
      <c r="K39" s="632" t="s">
        <v>656</v>
      </c>
      <c r="L39" s="633"/>
    </row>
    <row r="40" spans="1:27" x14ac:dyDescent="0.2">
      <c r="A40" s="634" t="s">
        <v>10</v>
      </c>
      <c r="B40" s="635"/>
      <c r="C40" s="635"/>
      <c r="D40" s="635"/>
      <c r="E40" s="636" t="s">
        <v>29</v>
      </c>
      <c r="F40" s="636"/>
      <c r="G40" s="636"/>
      <c r="H40" s="637"/>
      <c r="I40" s="92" t="s">
        <v>356</v>
      </c>
      <c r="K40" s="632" t="s">
        <v>651</v>
      </c>
      <c r="L40" s="633"/>
      <c r="Y40"/>
      <c r="AA40" s="33"/>
    </row>
    <row r="41" spans="1:27" ht="19" x14ac:dyDescent="0.25">
      <c r="A41" s="9" t="s">
        <v>0</v>
      </c>
      <c r="D41" s="40">
        <v>120</v>
      </c>
      <c r="E41" s="27" t="s">
        <v>17</v>
      </c>
      <c r="F41" s="51">
        <v>6</v>
      </c>
      <c r="G41" s="204" t="s">
        <v>26</v>
      </c>
      <c r="H41" s="205">
        <v>1</v>
      </c>
      <c r="I41" s="92" t="s">
        <v>650</v>
      </c>
      <c r="K41" s="632" t="s">
        <v>846</v>
      </c>
      <c r="L41" s="633"/>
      <c r="Y41"/>
    </row>
    <row r="42" spans="1:27" ht="19" x14ac:dyDescent="0.25">
      <c r="A42" s="9" t="s">
        <v>1</v>
      </c>
      <c r="B42" t="s">
        <v>11</v>
      </c>
      <c r="D42" s="88"/>
      <c r="E42" s="28" t="s">
        <v>214</v>
      </c>
      <c r="F42" s="52"/>
      <c r="G42" s="206" t="s">
        <v>28</v>
      </c>
      <c r="H42" s="207">
        <v>2</v>
      </c>
      <c r="I42" s="638" t="s">
        <v>49</v>
      </c>
      <c r="J42" s="639"/>
      <c r="K42" s="639"/>
      <c r="L42" s="640"/>
      <c r="Y42"/>
    </row>
    <row r="43" spans="1:27" ht="19" x14ac:dyDescent="0.25">
      <c r="A43" s="9" t="s">
        <v>12</v>
      </c>
      <c r="D43" s="88"/>
      <c r="E43" s="28" t="s">
        <v>18</v>
      </c>
      <c r="F43" s="52">
        <v>1</v>
      </c>
      <c r="G43" s="206"/>
      <c r="H43" s="207"/>
      <c r="I43" s="53" t="s">
        <v>48</v>
      </c>
      <c r="J43" s="47"/>
      <c r="K43" s="628" t="s">
        <v>836</v>
      </c>
      <c r="L43" s="629"/>
      <c r="Y43"/>
    </row>
    <row r="44" spans="1:27" ht="17" thickBot="1" x14ac:dyDescent="0.25">
      <c r="A44" s="9"/>
      <c r="B44" s="6" t="s">
        <v>14</v>
      </c>
      <c r="D44" s="29">
        <f>SUM(D41:D43)</f>
        <v>120</v>
      </c>
      <c r="E44" s="28" t="s">
        <v>24</v>
      </c>
      <c r="F44" s="52"/>
      <c r="G44" s="208" t="s">
        <v>46</v>
      </c>
      <c r="H44" s="202">
        <f>SUM(H41:H43)</f>
        <v>3</v>
      </c>
      <c r="I44" s="53" t="s">
        <v>27</v>
      </c>
      <c r="J44" s="47"/>
      <c r="K44" s="630" t="s">
        <v>110</v>
      </c>
      <c r="L44" s="631"/>
    </row>
    <row r="45" spans="1:27" ht="17" thickTop="1" x14ac:dyDescent="0.2">
      <c r="A45" s="4"/>
      <c r="D45" s="137">
        <f>+D44/20</f>
        <v>6</v>
      </c>
      <c r="E45" s="28" t="s">
        <v>27</v>
      </c>
      <c r="F45" s="52">
        <v>1</v>
      </c>
      <c r="I45" s="54"/>
      <c r="J45" s="89"/>
      <c r="K45" s="630"/>
      <c r="L45" s="631"/>
    </row>
    <row r="46" spans="1:27" ht="17" thickBot="1" x14ac:dyDescent="0.25">
      <c r="A46" s="4"/>
      <c r="E46" s="28"/>
      <c r="F46" s="52"/>
      <c r="L46" s="5"/>
    </row>
    <row r="47" spans="1:27" ht="16" x14ac:dyDescent="0.2">
      <c r="A47" s="4" t="s">
        <v>45</v>
      </c>
      <c r="C47" s="47">
        <v>2</v>
      </c>
      <c r="E47" s="201" t="s">
        <v>46</v>
      </c>
      <c r="F47" s="203">
        <f>SUM(F41:F46)</f>
        <v>8</v>
      </c>
      <c r="J47" s="18"/>
      <c r="K47" s="19"/>
      <c r="L47" s="5"/>
      <c r="N47" s="90" t="s">
        <v>52</v>
      </c>
      <c r="O47" s="90" t="s">
        <v>273</v>
      </c>
      <c r="P47" s="90" t="s">
        <v>182</v>
      </c>
      <c r="Q47" s="291" t="s">
        <v>51</v>
      </c>
      <c r="R47" s="90" t="s">
        <v>46</v>
      </c>
    </row>
    <row r="48" spans="1:27" x14ac:dyDescent="0.2">
      <c r="A48" s="4" t="s">
        <v>34</v>
      </c>
      <c r="C48" s="47">
        <f>+L65</f>
        <v>0</v>
      </c>
      <c r="J48" s="20"/>
      <c r="K48" s="21"/>
      <c r="L48" s="5"/>
    </row>
    <row r="49" spans="1:25" x14ac:dyDescent="0.2">
      <c r="A49" s="4" t="s">
        <v>35</v>
      </c>
      <c r="C49" s="89">
        <f>+A65</f>
        <v>0</v>
      </c>
      <c r="J49" s="20"/>
      <c r="K49" s="21"/>
      <c r="L49" s="5"/>
    </row>
    <row r="50" spans="1:25" x14ac:dyDescent="0.2">
      <c r="A50" s="4"/>
      <c r="C50" s="90">
        <f>SUM(C47:C49)</f>
        <v>2</v>
      </c>
      <c r="J50" s="20" t="s">
        <v>850</v>
      </c>
      <c r="K50" s="21"/>
      <c r="L50" s="5"/>
    </row>
    <row r="51" spans="1:25" x14ac:dyDescent="0.2">
      <c r="A51" s="4"/>
      <c r="J51" s="20" t="s">
        <v>848</v>
      </c>
      <c r="K51" s="21"/>
      <c r="L51" s="5"/>
    </row>
    <row r="52" spans="1:25" x14ac:dyDescent="0.2">
      <c r="A52" s="4"/>
      <c r="J52" s="20"/>
      <c r="K52" s="21"/>
      <c r="L52" s="5"/>
    </row>
    <row r="53" spans="1:25" x14ac:dyDescent="0.2">
      <c r="A53" s="4"/>
      <c r="G53" s="6"/>
      <c r="J53" s="20"/>
      <c r="K53" s="21"/>
      <c r="L53" s="5"/>
    </row>
    <row r="54" spans="1:25" x14ac:dyDescent="0.2">
      <c r="A54" s="4"/>
      <c r="J54" s="20"/>
      <c r="K54" s="21"/>
      <c r="L54" s="5"/>
    </row>
    <row r="55" spans="1:25" x14ac:dyDescent="0.2">
      <c r="A55" s="4"/>
      <c r="J55" s="20"/>
      <c r="K55" s="21"/>
      <c r="L55" s="5"/>
    </row>
    <row r="56" spans="1:25" x14ac:dyDescent="0.2">
      <c r="A56" s="4"/>
      <c r="F56" s="6"/>
      <c r="J56" s="20"/>
      <c r="K56" s="21"/>
      <c r="L56" s="5"/>
    </row>
    <row r="57" spans="1:25" ht="16" thickBot="1" x14ac:dyDescent="0.25">
      <c r="A57" s="4"/>
      <c r="J57" s="20"/>
      <c r="K57" s="21"/>
      <c r="L57" s="5"/>
    </row>
    <row r="58" spans="1:25" x14ac:dyDescent="0.2">
      <c r="A58" s="4"/>
      <c r="E58" s="18" t="s">
        <v>851</v>
      </c>
      <c r="F58" s="24"/>
      <c r="G58" s="24"/>
      <c r="H58" s="19"/>
      <c r="J58" s="20"/>
      <c r="K58" s="21"/>
      <c r="L58" s="5"/>
      <c r="W58" s="31"/>
      <c r="Y58"/>
    </row>
    <row r="59" spans="1:25" x14ac:dyDescent="0.2">
      <c r="A59" s="4"/>
      <c r="E59" s="20"/>
      <c r="H59" s="21"/>
      <c r="J59" s="20"/>
      <c r="K59" s="21"/>
      <c r="L59" s="5"/>
      <c r="Y59"/>
    </row>
    <row r="60" spans="1:25" x14ac:dyDescent="0.2">
      <c r="A60" s="4"/>
      <c r="E60" s="20"/>
      <c r="H60" s="21"/>
      <c r="J60" s="20"/>
      <c r="K60" s="21"/>
      <c r="L60" s="5"/>
      <c r="Y60"/>
    </row>
    <row r="61" spans="1:25" x14ac:dyDescent="0.2">
      <c r="A61" s="4"/>
      <c r="E61" s="20"/>
      <c r="H61" s="21"/>
      <c r="J61" s="20"/>
      <c r="K61" s="21"/>
      <c r="L61" s="5"/>
      <c r="Y61"/>
    </row>
    <row r="62" spans="1:25" x14ac:dyDescent="0.2">
      <c r="A62" s="4"/>
      <c r="E62" s="20" t="s">
        <v>849</v>
      </c>
      <c r="H62" s="21"/>
      <c r="J62" s="20"/>
      <c r="K62" s="21"/>
      <c r="L62" s="5"/>
      <c r="Y62"/>
    </row>
    <row r="63" spans="1:25" x14ac:dyDescent="0.2">
      <c r="A63" s="4"/>
      <c r="E63" s="20"/>
      <c r="H63" s="21"/>
      <c r="J63" s="20"/>
      <c r="K63" s="21"/>
      <c r="L63" s="5"/>
      <c r="P63" s="443">
        <f>SUM(P48:P62)</f>
        <v>0</v>
      </c>
      <c r="Q63" s="443">
        <f>SUM(Q48:Q62)</f>
        <v>0</v>
      </c>
      <c r="R63" s="443">
        <f>SUM(R48:R62)</f>
        <v>0</v>
      </c>
      <c r="Y63"/>
    </row>
    <row r="64" spans="1:25" ht="16" thickBot="1" x14ac:dyDescent="0.25">
      <c r="A64" s="4"/>
      <c r="E64" s="22"/>
      <c r="F64" s="25"/>
      <c r="G64" s="25"/>
      <c r="H64" s="23"/>
      <c r="J64" s="22"/>
      <c r="K64" s="23"/>
      <c r="L64" s="5"/>
      <c r="Y64"/>
    </row>
    <row r="65" spans="1:25" x14ac:dyDescent="0.2">
      <c r="A65" s="275">
        <f>SUM(C65:H65)</f>
        <v>0</v>
      </c>
      <c r="B65" s="8"/>
      <c r="C65" s="214"/>
      <c r="D65" s="8"/>
      <c r="E65" s="8"/>
      <c r="F65" s="8"/>
      <c r="G65" s="8"/>
      <c r="H65" s="8"/>
      <c r="I65" s="8"/>
      <c r="J65" s="8"/>
      <c r="K65" s="8"/>
      <c r="L65" s="276">
        <f>SUM(L47:L64)</f>
        <v>0</v>
      </c>
      <c r="Y65"/>
    </row>
    <row r="66" spans="1:25" x14ac:dyDescent="0.2">
      <c r="Y66"/>
    </row>
    <row r="67" spans="1:25" x14ac:dyDescent="0.2">
      <c r="Y67"/>
    </row>
    <row r="68" spans="1:25" x14ac:dyDescent="0.2">
      <c r="Y68"/>
    </row>
  </sheetData>
  <mergeCells count="58">
    <mergeCell ref="V8:Y8"/>
    <mergeCell ref="G11:H11"/>
    <mergeCell ref="K11:L11"/>
    <mergeCell ref="D7:G7"/>
    <mergeCell ref="H7:I7"/>
    <mergeCell ref="J7:L7"/>
    <mergeCell ref="A8:H8"/>
    <mergeCell ref="I8:L8"/>
    <mergeCell ref="D9:F9"/>
    <mergeCell ref="G9:H9"/>
    <mergeCell ref="I9:L9"/>
    <mergeCell ref="G10:H10"/>
    <mergeCell ref="K10:L10"/>
    <mergeCell ref="G12:H12"/>
    <mergeCell ref="K12:L12"/>
    <mergeCell ref="G13:H13"/>
    <mergeCell ref="K13:L13"/>
    <mergeCell ref="G14:H14"/>
    <mergeCell ref="K14:L14"/>
    <mergeCell ref="G15:H15"/>
    <mergeCell ref="K15:L15"/>
    <mergeCell ref="G16:H16"/>
    <mergeCell ref="K16:L16"/>
    <mergeCell ref="G17:H17"/>
    <mergeCell ref="K17:L17"/>
    <mergeCell ref="K28:L28"/>
    <mergeCell ref="A18:E18"/>
    <mergeCell ref="F18:H18"/>
    <mergeCell ref="K18:L18"/>
    <mergeCell ref="I19:L19"/>
    <mergeCell ref="K20:L20"/>
    <mergeCell ref="K21:L21"/>
    <mergeCell ref="K22:L22"/>
    <mergeCell ref="K23:L23"/>
    <mergeCell ref="I24:L24"/>
    <mergeCell ref="K26:L26"/>
    <mergeCell ref="K27:L27"/>
    <mergeCell ref="K38:L38"/>
    <mergeCell ref="B29:E29"/>
    <mergeCell ref="K29:L29"/>
    <mergeCell ref="A30:H30"/>
    <mergeCell ref="I30:L30"/>
    <mergeCell ref="K31:L31"/>
    <mergeCell ref="K32:L32"/>
    <mergeCell ref="K33:L33"/>
    <mergeCell ref="K34:L34"/>
    <mergeCell ref="K35:L35"/>
    <mergeCell ref="I36:L36"/>
    <mergeCell ref="K37:L37"/>
    <mergeCell ref="K43:L43"/>
    <mergeCell ref="K44:L44"/>
    <mergeCell ref="K45:L45"/>
    <mergeCell ref="K39:L39"/>
    <mergeCell ref="A40:D40"/>
    <mergeCell ref="E40:H40"/>
    <mergeCell ref="K40:L40"/>
    <mergeCell ref="K41:L41"/>
    <mergeCell ref="I42:L42"/>
  </mergeCells>
  <conditionalFormatting sqref="K11:L18">
    <cfRule type="notContainsText" dxfId="24" priority="5" operator="notContains" text="0">
      <formula>ISERROR(SEARCH("0",K11))</formula>
    </cfRule>
  </conditionalFormatting>
  <conditionalFormatting sqref="K21:L23">
    <cfRule type="notContainsText" dxfId="23" priority="4" operator="notContains" text="0">
      <formula>ISERROR(SEARCH("0",K21))</formula>
    </cfRule>
  </conditionalFormatting>
  <conditionalFormatting sqref="K26:L28">
    <cfRule type="notContainsText" dxfId="22" priority="3" operator="notContains" text="0">
      <formula>ISERROR(SEARCH("0",K26))</formula>
    </cfRule>
  </conditionalFormatting>
  <conditionalFormatting sqref="K31:L35">
    <cfRule type="notContainsText" dxfId="21" priority="2" operator="notContains" text="0">
      <formula>ISERROR(SEARCH("0",K31))</formula>
    </cfRule>
  </conditionalFormatting>
  <conditionalFormatting sqref="K37:L41">
    <cfRule type="notContainsText" dxfId="20" priority="1" operator="notContains" text="0">
      <formula>ISERROR(SEARCH("0",K37))</formula>
    </cfRule>
  </conditionalFormatting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61B69-0F42-2047-9E2C-7A5250993A03}">
  <sheetPr>
    <pageSetUpPr fitToPage="1"/>
  </sheetPr>
  <dimension ref="A3:DL52"/>
  <sheetViews>
    <sheetView showGridLines="0" topLeftCell="CA12" zoomScale="95" zoomScaleNormal="95" workbookViewId="0">
      <selection activeCell="CM24" sqref="CM24"/>
    </sheetView>
  </sheetViews>
  <sheetFormatPr baseColWidth="10" defaultRowHeight="15" x14ac:dyDescent="0.2"/>
  <cols>
    <col min="2" max="2" width="6.83203125" customWidth="1"/>
    <col min="3" max="24" width="5.83203125" customWidth="1"/>
    <col min="25" max="25" width="5" customWidth="1"/>
    <col min="26" max="26" width="4.33203125" customWidth="1"/>
    <col min="28" max="28" width="5.1640625" customWidth="1"/>
    <col min="30" max="30" width="6.83203125" customWidth="1"/>
    <col min="31" max="44" width="5.83203125" customWidth="1"/>
    <col min="45" max="45" width="5" customWidth="1"/>
    <col min="46" max="46" width="4.33203125" customWidth="1"/>
    <col min="53" max="53" width="6.83203125" customWidth="1"/>
    <col min="54" max="75" width="5.83203125" customWidth="1"/>
    <col min="76" max="76" width="5" customWidth="1"/>
    <col min="77" max="77" width="4.33203125" customWidth="1"/>
    <col min="81" max="81" width="6.83203125" customWidth="1"/>
    <col min="82" max="99" width="5.83203125" customWidth="1"/>
    <col min="100" max="100" width="8" customWidth="1"/>
    <col min="101" max="114" width="5.83203125" customWidth="1"/>
    <col min="115" max="115" width="5" customWidth="1"/>
    <col min="116" max="116" width="4.33203125" customWidth="1"/>
  </cols>
  <sheetData>
    <row r="3" spans="35:116" ht="31" x14ac:dyDescent="0.35">
      <c r="AI3" s="2"/>
      <c r="AJ3" s="3"/>
      <c r="AK3" s="3"/>
      <c r="AL3" s="670" t="s">
        <v>498</v>
      </c>
      <c r="AM3" s="670"/>
      <c r="AN3" s="670"/>
      <c r="AO3" s="670"/>
      <c r="AP3" s="3"/>
      <c r="AQ3" s="3"/>
      <c r="AR3" s="3"/>
      <c r="AS3" s="3"/>
      <c r="AT3" s="136"/>
      <c r="CR3" s="3"/>
      <c r="CS3" s="3"/>
      <c r="CT3" s="670" t="s">
        <v>498</v>
      </c>
      <c r="CU3" s="670"/>
      <c r="CV3" s="670"/>
      <c r="CW3" s="670"/>
      <c r="CX3" s="670"/>
      <c r="CY3" s="670"/>
      <c r="CZ3" s="670"/>
      <c r="DA3" s="670"/>
      <c r="DB3" s="670"/>
      <c r="DC3" s="670"/>
      <c r="DD3" s="670"/>
      <c r="DE3" s="670"/>
      <c r="DF3" s="670"/>
      <c r="DG3" s="670"/>
      <c r="DH3" s="3"/>
      <c r="DI3" s="3"/>
      <c r="DJ3" s="3"/>
      <c r="DK3" s="3"/>
      <c r="DL3" s="136"/>
    </row>
    <row r="4" spans="35:116" x14ac:dyDescent="0.2">
      <c r="AI4" s="4"/>
      <c r="AK4" s="91"/>
      <c r="AT4" s="5"/>
      <c r="CS4" s="91"/>
      <c r="DL4" s="5"/>
    </row>
    <row r="5" spans="35:116" x14ac:dyDescent="0.2">
      <c r="AI5" s="4"/>
      <c r="AN5" s="600"/>
      <c r="AO5" s="601"/>
      <c r="AP5" s="602"/>
      <c r="AR5" s="91"/>
      <c r="AT5" s="5"/>
      <c r="DF5" s="600"/>
      <c r="DG5" s="601"/>
      <c r="DH5" s="602"/>
      <c r="DJ5" s="91"/>
      <c r="DL5" s="5"/>
    </row>
    <row r="6" spans="35:116" x14ac:dyDescent="0.2">
      <c r="AI6" s="4"/>
      <c r="AN6" s="603"/>
      <c r="AO6" s="604"/>
      <c r="AP6" s="605"/>
      <c r="AT6" s="5"/>
      <c r="DF6" s="603"/>
      <c r="DG6" s="604"/>
      <c r="DH6" s="605"/>
      <c r="DL6" s="5"/>
    </row>
    <row r="7" spans="35:116" x14ac:dyDescent="0.2">
      <c r="AI7" s="4"/>
      <c r="AN7" s="606"/>
      <c r="AO7" s="607"/>
      <c r="AP7" s="608"/>
      <c r="AT7" s="5"/>
      <c r="DF7" s="606"/>
      <c r="DG7" s="607"/>
      <c r="DH7" s="608"/>
      <c r="DL7" s="5"/>
    </row>
    <row r="8" spans="35:116" x14ac:dyDescent="0.2">
      <c r="AI8" s="4"/>
      <c r="AT8" s="5"/>
      <c r="DL8" s="5"/>
    </row>
    <row r="9" spans="35:116" x14ac:dyDescent="0.2">
      <c r="AI9" s="4"/>
      <c r="AT9" s="5"/>
      <c r="DL9" s="5"/>
    </row>
    <row r="10" spans="35:116" x14ac:dyDescent="0.2">
      <c r="AI10" s="4"/>
      <c r="AT10" s="5"/>
      <c r="DL10" s="5"/>
    </row>
    <row r="11" spans="35:116" x14ac:dyDescent="0.2">
      <c r="AI11" s="4"/>
      <c r="AT11" s="5"/>
      <c r="DL11" s="5"/>
    </row>
    <row r="12" spans="35:116" x14ac:dyDescent="0.2">
      <c r="AI12" s="4"/>
      <c r="AT12" s="5"/>
      <c r="DL12" s="5"/>
    </row>
    <row r="13" spans="35:116" x14ac:dyDescent="0.2">
      <c r="AI13" s="4"/>
      <c r="AJ13" s="91"/>
      <c r="AS13" s="91"/>
      <c r="AT13" s="5"/>
      <c r="CR13" s="91"/>
      <c r="DK13" s="91"/>
      <c r="DL13" s="5"/>
    </row>
    <row r="14" spans="35:116" x14ac:dyDescent="0.2">
      <c r="AI14" s="4"/>
      <c r="AT14" s="5"/>
      <c r="DL14" s="5"/>
    </row>
    <row r="15" spans="35:116" x14ac:dyDescent="0.2">
      <c r="AI15" s="4"/>
      <c r="AT15" s="5"/>
      <c r="DL15" s="5"/>
    </row>
    <row r="16" spans="35:116" x14ac:dyDescent="0.2">
      <c r="AI16" s="4"/>
      <c r="AT16" s="5"/>
      <c r="DL16" s="5"/>
    </row>
    <row r="17" spans="1:116" x14ac:dyDescent="0.2">
      <c r="AI17" s="7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1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1"/>
    </row>
    <row r="20" spans="1:116" x14ac:dyDescent="0.2"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675" t="s">
        <v>630</v>
      </c>
      <c r="M20" s="675"/>
      <c r="N20" s="675"/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AD20" s="441"/>
      <c r="AE20" s="441"/>
      <c r="AF20" s="441"/>
      <c r="AG20" s="441"/>
      <c r="AH20" s="441"/>
      <c r="AI20" s="441"/>
      <c r="AJ20" s="675" t="s">
        <v>630</v>
      </c>
      <c r="AK20" s="675"/>
      <c r="AL20" s="675"/>
      <c r="AM20" s="441"/>
      <c r="AN20" s="441"/>
      <c r="AO20" s="441"/>
      <c r="AP20" s="441"/>
      <c r="AQ20" s="441"/>
      <c r="AR20" s="441"/>
      <c r="AS20" s="441"/>
      <c r="BA20" s="441"/>
      <c r="BB20" s="441"/>
      <c r="BC20" s="441"/>
      <c r="BD20" s="441"/>
      <c r="BE20" s="441"/>
      <c r="BF20" s="441"/>
      <c r="BG20" s="441"/>
      <c r="BH20" s="441"/>
      <c r="BI20" s="441"/>
      <c r="BJ20" s="441"/>
      <c r="BK20" s="675" t="s">
        <v>630</v>
      </c>
      <c r="BL20" s="675"/>
      <c r="BM20" s="675"/>
      <c r="BN20" s="441"/>
      <c r="BO20" s="441"/>
      <c r="BP20" s="441"/>
      <c r="BQ20" s="441"/>
      <c r="BR20" s="441"/>
      <c r="BS20" s="441"/>
      <c r="BT20" s="441"/>
      <c r="BU20" s="441"/>
      <c r="BV20" s="441"/>
      <c r="BW20" s="441"/>
      <c r="BX20" s="441"/>
      <c r="CC20" s="441"/>
      <c r="CD20" s="441"/>
      <c r="CE20" s="441"/>
      <c r="CF20" s="441"/>
      <c r="CG20" s="441"/>
      <c r="CH20" s="441"/>
      <c r="CI20" s="441"/>
      <c r="CJ20" s="441"/>
      <c r="CK20" s="441"/>
      <c r="CL20" s="441"/>
      <c r="CM20" s="441"/>
      <c r="CN20" s="441"/>
      <c r="CO20" s="441"/>
      <c r="CP20" s="441"/>
      <c r="CQ20" s="441"/>
      <c r="CR20" s="675" t="s">
        <v>630</v>
      </c>
      <c r="CS20" s="675"/>
      <c r="CT20" s="675"/>
      <c r="CU20" s="441"/>
      <c r="CV20" s="441"/>
      <c r="CW20" s="441"/>
      <c r="CX20" s="441"/>
      <c r="CY20" s="441"/>
      <c r="CZ20" s="441"/>
      <c r="DA20" s="441"/>
      <c r="DB20" s="441"/>
      <c r="DC20" s="441"/>
      <c r="DD20" s="441"/>
      <c r="DE20" s="441"/>
      <c r="DF20" s="441"/>
      <c r="DG20" s="441"/>
      <c r="DH20" s="441"/>
      <c r="DI20" s="441"/>
      <c r="DJ20" s="441"/>
      <c r="DK20" s="441"/>
    </row>
    <row r="21" spans="1:116" ht="24" x14ac:dyDescent="0.3">
      <c r="B21" s="416"/>
      <c r="C21" s="400"/>
      <c r="D21" s="400"/>
      <c r="E21" s="400"/>
      <c r="F21" s="400"/>
      <c r="G21" s="400"/>
      <c r="H21" s="400"/>
      <c r="I21" s="400"/>
      <c r="J21" s="400"/>
      <c r="K21" s="400"/>
      <c r="L21" s="400"/>
      <c r="M21" s="400"/>
      <c r="N21" s="400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00"/>
      <c r="Z21" s="400"/>
      <c r="AB21" s="2"/>
      <c r="AC21" s="3"/>
      <c r="AD21" s="594"/>
      <c r="AE21" s="422"/>
      <c r="AF21" s="422"/>
      <c r="AG21" s="422"/>
      <c r="AH21" s="422"/>
      <c r="AI21" s="422"/>
      <c r="AJ21" s="422"/>
      <c r="AK21" s="422"/>
      <c r="AL21" s="422"/>
      <c r="AM21" s="422"/>
      <c r="AN21" s="422"/>
      <c r="AO21" s="422"/>
      <c r="AP21" s="422"/>
      <c r="AQ21" s="422"/>
      <c r="AR21" s="422"/>
      <c r="AS21" s="422"/>
      <c r="AT21" s="422"/>
      <c r="AU21" s="3"/>
      <c r="AV21" s="136"/>
      <c r="BA21" s="416"/>
      <c r="BB21" s="400"/>
      <c r="BC21" s="400"/>
      <c r="BD21" s="400"/>
      <c r="BE21" s="400"/>
      <c r="BF21" s="400"/>
      <c r="BG21" s="400"/>
      <c r="BH21" s="400"/>
      <c r="BI21" s="400"/>
      <c r="BJ21" s="400"/>
      <c r="BK21" s="400"/>
      <c r="BL21" s="400"/>
      <c r="BM21" s="400"/>
      <c r="BN21" s="400"/>
      <c r="BO21" s="400"/>
      <c r="BP21" s="400"/>
      <c r="BQ21" s="400"/>
      <c r="BR21" s="400"/>
      <c r="BS21" s="400"/>
      <c r="BT21" s="400"/>
      <c r="BU21" s="400"/>
      <c r="BV21" s="400"/>
      <c r="BW21" s="400"/>
      <c r="BX21" s="400"/>
      <c r="BY21" s="400"/>
      <c r="CB21" s="3"/>
      <c r="CC21" s="594">
        <f>+CB23+1</f>
        <v>26</v>
      </c>
      <c r="CD21" s="422">
        <f>+CC21+1</f>
        <v>27</v>
      </c>
      <c r="CE21" s="422">
        <f t="shared" ref="CE21:CG21" si="0">+CD21+1</f>
        <v>28</v>
      </c>
      <c r="CF21" s="422">
        <f t="shared" si="0"/>
        <v>29</v>
      </c>
      <c r="CG21" s="422">
        <f t="shared" si="0"/>
        <v>30</v>
      </c>
      <c r="CH21" s="422"/>
      <c r="CI21" s="422"/>
      <c r="CJ21" s="422"/>
      <c r="CK21" s="422"/>
      <c r="CL21" s="422"/>
      <c r="CM21" s="422"/>
      <c r="CN21" s="422"/>
      <c r="CO21" s="422"/>
      <c r="CP21" s="422"/>
      <c r="CQ21" s="422"/>
      <c r="CR21" s="422"/>
      <c r="CS21" s="422"/>
      <c r="CT21" s="422"/>
      <c r="CU21" s="422"/>
      <c r="CV21" s="422"/>
      <c r="CW21" s="422"/>
      <c r="CX21" s="422"/>
      <c r="CY21" s="422"/>
      <c r="CZ21" s="422"/>
      <c r="DA21" s="422"/>
      <c r="DB21" s="422"/>
      <c r="DC21" s="422"/>
      <c r="DD21" s="422"/>
      <c r="DE21" s="422"/>
      <c r="DF21" s="422"/>
      <c r="DG21" s="594">
        <f>+DG23+1</f>
        <v>73</v>
      </c>
      <c r="DH21" s="422">
        <f>+DG21+1</f>
        <v>74</v>
      </c>
      <c r="DI21" s="422">
        <f t="shared" ref="DI21:DK21" si="1">+DH21+1</f>
        <v>75</v>
      </c>
      <c r="DJ21" s="422">
        <f t="shared" si="1"/>
        <v>76</v>
      </c>
      <c r="DK21" s="422">
        <f t="shared" si="1"/>
        <v>77</v>
      </c>
      <c r="DL21" s="422"/>
    </row>
    <row r="22" spans="1:116" ht="24" x14ac:dyDescent="0.3">
      <c r="B22" s="400">
        <f>+A23+1</f>
        <v>17</v>
      </c>
      <c r="C22" s="400">
        <f t="shared" ref="C22:G22" si="2">+B22+1</f>
        <v>18</v>
      </c>
      <c r="D22" s="400">
        <f>+C22+1</f>
        <v>19</v>
      </c>
      <c r="E22" s="400">
        <f t="shared" si="2"/>
        <v>20</v>
      </c>
      <c r="F22" s="400">
        <f t="shared" si="2"/>
        <v>21</v>
      </c>
      <c r="G22" s="400">
        <f t="shared" si="2"/>
        <v>22</v>
      </c>
      <c r="T22" s="400">
        <f t="shared" ref="T22:W22" si="3">+U22+1</f>
        <v>53</v>
      </c>
      <c r="U22" s="400">
        <f>+V22+1</f>
        <v>52</v>
      </c>
      <c r="V22" s="400">
        <f>+W22+1</f>
        <v>51</v>
      </c>
      <c r="W22" s="400">
        <f t="shared" si="3"/>
        <v>50</v>
      </c>
      <c r="X22" s="400">
        <f>+Y22+1</f>
        <v>49</v>
      </c>
      <c r="Y22" s="400">
        <f>+Z23+1</f>
        <v>48</v>
      </c>
      <c r="Z22" s="400"/>
      <c r="AA22" s="415"/>
      <c r="AB22" s="595"/>
      <c r="AD22" s="400">
        <f>+AC23+1</f>
        <v>17</v>
      </c>
      <c r="AS22" s="400">
        <f>+AR23+1</f>
        <v>34</v>
      </c>
      <c r="AT22" s="400"/>
      <c r="AV22" s="5"/>
      <c r="BA22" s="400">
        <f>+AZ23+1</f>
        <v>17</v>
      </c>
      <c r="BB22" s="400">
        <f t="shared" ref="BB22" si="4">+BA22+1</f>
        <v>18</v>
      </c>
      <c r="BC22" s="400">
        <f>+BB22+1</f>
        <v>19</v>
      </c>
      <c r="BD22" s="400">
        <f t="shared" ref="BD22" si="5">+BC22+1</f>
        <v>20</v>
      </c>
      <c r="BE22" s="400">
        <f t="shared" ref="BE22" si="6">+BD22+1</f>
        <v>21</v>
      </c>
      <c r="BF22" s="400">
        <f t="shared" ref="BF22" si="7">+BE22+1</f>
        <v>22</v>
      </c>
      <c r="BS22" s="400">
        <f t="shared" ref="BS22" si="8">+BT22+1</f>
        <v>53</v>
      </c>
      <c r="BT22" s="400">
        <f>+BU22+1</f>
        <v>52</v>
      </c>
      <c r="BU22" s="400">
        <f>+BV22+1</f>
        <v>51</v>
      </c>
      <c r="BV22" s="400">
        <f t="shared" ref="BV22" si="9">+BW22+1</f>
        <v>50</v>
      </c>
      <c r="BW22" s="400">
        <f>+BX22+1</f>
        <v>49</v>
      </c>
      <c r="BX22" s="400">
        <f>+BY23+1</f>
        <v>48</v>
      </c>
      <c r="BY22" s="400"/>
      <c r="BZ22" s="415"/>
      <c r="CC22" s="421"/>
      <c r="CD22" s="466"/>
      <c r="CE22" s="466"/>
      <c r="CF22" s="466"/>
      <c r="CG22" s="622"/>
      <c r="DG22" s="421"/>
      <c r="DH22" s="466"/>
      <c r="DI22" s="466"/>
      <c r="DJ22" s="466"/>
      <c r="DK22" s="622"/>
      <c r="DL22" s="400"/>
    </row>
    <row r="23" spans="1:116" ht="24" x14ac:dyDescent="0.3">
      <c r="A23" s="400">
        <f t="shared" ref="A23:A28" si="10">+A24+1</f>
        <v>16</v>
      </c>
      <c r="B23" s="436"/>
      <c r="C23" s="419"/>
      <c r="D23" s="419"/>
      <c r="E23" s="419"/>
      <c r="F23" s="419"/>
      <c r="G23" s="420"/>
      <c r="H23" s="400">
        <f>+G22+1</f>
        <v>23</v>
      </c>
      <c r="S23" s="400">
        <f>+T22+1</f>
        <v>54</v>
      </c>
      <c r="T23" s="421"/>
      <c r="U23" s="419"/>
      <c r="V23" s="419"/>
      <c r="W23" s="419"/>
      <c r="X23" s="420"/>
      <c r="Y23" s="437"/>
      <c r="Z23" s="400">
        <f t="shared" ref="Z23:Z28" si="11">+Z24+1</f>
        <v>47</v>
      </c>
      <c r="AA23" s="415"/>
      <c r="AB23" s="595"/>
      <c r="AC23" s="400">
        <f>+AC24+1</f>
        <v>16</v>
      </c>
      <c r="AD23" s="593"/>
      <c r="AE23" s="400">
        <f>+AD22+1</f>
        <v>18</v>
      </c>
      <c r="AR23" s="400">
        <f t="shared" ref="AR23:AR24" si="12">+AR24+1</f>
        <v>33</v>
      </c>
      <c r="AS23" s="593"/>
      <c r="AT23" s="400">
        <f>+AS22+1</f>
        <v>35</v>
      </c>
      <c r="AV23" s="5"/>
      <c r="AZ23" s="400">
        <f t="shared" ref="AZ23:AZ28" si="13">+AZ24+1</f>
        <v>16</v>
      </c>
      <c r="BA23" s="436"/>
      <c r="BB23" s="419"/>
      <c r="BC23" s="419"/>
      <c r="BD23" s="419"/>
      <c r="BE23" s="419"/>
      <c r="BF23" s="420"/>
      <c r="BG23" s="400">
        <f>+BF22+1</f>
        <v>23</v>
      </c>
      <c r="BR23" s="400">
        <f>+BS22+1</f>
        <v>54</v>
      </c>
      <c r="BS23" s="421"/>
      <c r="BT23" s="419"/>
      <c r="BU23" s="419"/>
      <c r="BV23" s="419"/>
      <c r="BW23" s="420"/>
      <c r="BX23" s="437"/>
      <c r="BY23" s="400">
        <f t="shared" ref="BY23:BY28" si="14">+BY24+1</f>
        <v>47</v>
      </c>
      <c r="BZ23" s="415"/>
      <c r="CB23" s="400">
        <f>+CB24+1</f>
        <v>25</v>
      </c>
      <c r="CC23" s="417"/>
      <c r="CD23" s="400"/>
      <c r="CE23" s="400">
        <f>+CF23+1</f>
        <v>33</v>
      </c>
      <c r="CF23" s="400">
        <f>+CG23+1</f>
        <v>32</v>
      </c>
      <c r="CG23" s="422">
        <f>+CG21+1</f>
        <v>31</v>
      </c>
      <c r="DG23" s="594">
        <f>+DH23+1</f>
        <v>72</v>
      </c>
      <c r="DH23" s="422">
        <f>+DI23+1</f>
        <v>71</v>
      </c>
      <c r="DI23" s="422">
        <f>+DJ24+1</f>
        <v>70</v>
      </c>
      <c r="DJ23" s="400"/>
      <c r="DK23" s="593"/>
      <c r="DL23" s="400">
        <f>+DK21+1</f>
        <v>78</v>
      </c>
    </row>
    <row r="24" spans="1:116" ht="24" x14ac:dyDescent="0.3">
      <c r="A24" s="400">
        <f t="shared" si="10"/>
        <v>15</v>
      </c>
      <c r="B24" s="417"/>
      <c r="C24" s="400"/>
      <c r="D24" s="400"/>
      <c r="E24" s="400">
        <f t="shared" ref="E24:F24" si="15">+F24+1</f>
        <v>26</v>
      </c>
      <c r="F24" s="400">
        <f t="shared" si="15"/>
        <v>25</v>
      </c>
      <c r="G24" s="400">
        <f>+H23+1</f>
        <v>24</v>
      </c>
      <c r="T24" s="400">
        <f>+S23+1</f>
        <v>55</v>
      </c>
      <c r="U24" s="400">
        <f t="shared" ref="U24" si="16">+T24+1</f>
        <v>56</v>
      </c>
      <c r="V24" s="400">
        <f>+U24+1</f>
        <v>57</v>
      </c>
      <c r="W24" s="400">
        <f>+V24+1</f>
        <v>58</v>
      </c>
      <c r="X24" s="400"/>
      <c r="Y24" s="417"/>
      <c r="Z24" s="400">
        <f t="shared" si="11"/>
        <v>46</v>
      </c>
      <c r="AA24" s="415"/>
      <c r="AB24" s="599"/>
      <c r="AC24" s="400">
        <f>+AC25+1</f>
        <v>15</v>
      </c>
      <c r="AD24" s="417"/>
      <c r="AE24" s="400">
        <f>+AE23+1</f>
        <v>19</v>
      </c>
      <c r="AR24" s="400">
        <f t="shared" si="12"/>
        <v>32</v>
      </c>
      <c r="AS24" s="417"/>
      <c r="AT24" s="400">
        <f>+AT23+1</f>
        <v>36</v>
      </c>
      <c r="AV24" s="5"/>
      <c r="AZ24" s="400">
        <f t="shared" si="13"/>
        <v>15</v>
      </c>
      <c r="BA24" s="417"/>
      <c r="BB24" s="400"/>
      <c r="BC24" s="400"/>
      <c r="BD24" s="400">
        <f t="shared" ref="BD24" si="17">+BE24+1</f>
        <v>26</v>
      </c>
      <c r="BE24" s="400">
        <f t="shared" ref="BE24" si="18">+BF24+1</f>
        <v>25</v>
      </c>
      <c r="BF24" s="400">
        <f>+BG23+1</f>
        <v>24</v>
      </c>
      <c r="BS24" s="400">
        <f>+BR23+1</f>
        <v>55</v>
      </c>
      <c r="BT24" s="400">
        <f t="shared" ref="BT24" si="19">+BS24+1</f>
        <v>56</v>
      </c>
      <c r="BU24" s="400">
        <f>+BT24+1</f>
        <v>57</v>
      </c>
      <c r="BV24" s="400">
        <f>+BU24+1</f>
        <v>58</v>
      </c>
      <c r="BW24" s="400"/>
      <c r="BX24" s="417"/>
      <c r="BY24" s="400">
        <f t="shared" si="14"/>
        <v>46</v>
      </c>
      <c r="BZ24" s="415"/>
      <c r="CB24" s="400">
        <f>+CB25+1</f>
        <v>24</v>
      </c>
      <c r="CC24" s="417"/>
      <c r="CD24" s="400">
        <f>+CE23+1</f>
        <v>34</v>
      </c>
      <c r="DJ24" s="400">
        <f t="shared" ref="DJ24" si="20">+DJ25+1</f>
        <v>69</v>
      </c>
      <c r="DK24" s="417"/>
      <c r="DL24" s="400">
        <f>+DL23+1</f>
        <v>79</v>
      </c>
    </row>
    <row r="25" spans="1:116" ht="24" x14ac:dyDescent="0.3">
      <c r="A25" s="400">
        <f t="shared" si="10"/>
        <v>14</v>
      </c>
      <c r="B25" s="417"/>
      <c r="C25" s="400">
        <f>+E24+1</f>
        <v>27</v>
      </c>
      <c r="D25" s="400"/>
      <c r="E25" s="400"/>
      <c r="F25" s="400"/>
      <c r="G25" s="400"/>
      <c r="H25" s="400"/>
      <c r="I25" s="400"/>
      <c r="J25" s="400"/>
      <c r="K25" s="400"/>
      <c r="L25" s="400"/>
      <c r="M25" s="400"/>
      <c r="N25" s="400"/>
      <c r="T25" s="400"/>
      <c r="U25" s="400"/>
      <c r="V25" s="400"/>
      <c r="W25" s="400"/>
      <c r="X25" s="400">
        <f>+W24+1</f>
        <v>59</v>
      </c>
      <c r="Y25" s="417"/>
      <c r="Z25" s="400">
        <f t="shared" si="11"/>
        <v>45</v>
      </c>
      <c r="AA25" s="415"/>
      <c r="AB25" s="599"/>
      <c r="AC25" s="400">
        <f>+AC26+1</f>
        <v>14</v>
      </c>
      <c r="AD25" s="417"/>
      <c r="AE25" s="400">
        <f t="shared" ref="AE25:AE27" si="21">+AE24+1</f>
        <v>20</v>
      </c>
      <c r="AF25" s="400"/>
      <c r="AG25" s="400"/>
      <c r="AH25" s="400"/>
      <c r="AI25" s="400"/>
      <c r="AJ25" s="400"/>
      <c r="AK25" s="400"/>
      <c r="AL25" s="400"/>
      <c r="AN25" s="400"/>
      <c r="AO25" s="400"/>
      <c r="AP25" s="400"/>
      <c r="AQ25" s="400"/>
      <c r="AR25" s="400">
        <f>+AR26+1</f>
        <v>31</v>
      </c>
      <c r="AS25" s="417"/>
      <c r="AT25" s="400">
        <f t="shared" ref="AT25:AT30" si="22">+AT24+1</f>
        <v>37</v>
      </c>
      <c r="AV25" s="5"/>
      <c r="AZ25" s="400">
        <f t="shared" si="13"/>
        <v>14</v>
      </c>
      <c r="BA25" s="417"/>
      <c r="BB25" s="400">
        <f>+BD24+1</f>
        <v>27</v>
      </c>
      <c r="BC25" s="400"/>
      <c r="BD25" s="400"/>
      <c r="BE25" s="400"/>
      <c r="BF25" s="400"/>
      <c r="BG25" s="400"/>
      <c r="BH25" s="400"/>
      <c r="BI25" s="400"/>
      <c r="BJ25" s="400"/>
      <c r="BK25" s="400"/>
      <c r="BL25" s="400"/>
      <c r="BM25" s="400"/>
      <c r="BS25" s="400"/>
      <c r="BT25" s="400"/>
      <c r="BU25" s="400"/>
      <c r="BV25" s="400"/>
      <c r="BW25" s="400">
        <f>+BV24+1</f>
        <v>59</v>
      </c>
      <c r="BX25" s="417"/>
      <c r="BY25" s="400">
        <f t="shared" si="14"/>
        <v>45</v>
      </c>
      <c r="BZ25" s="415"/>
      <c r="CB25" s="400">
        <f>+CB26+1</f>
        <v>23</v>
      </c>
      <c r="CC25" s="417"/>
      <c r="CD25" s="400">
        <f t="shared" ref="CD25:CD27" si="23">+CD24+1</f>
        <v>35</v>
      </c>
      <c r="CE25" s="400"/>
      <c r="CF25" s="400"/>
      <c r="CG25" s="400"/>
      <c r="CH25" s="400"/>
      <c r="CI25" s="400"/>
      <c r="CJ25" s="400"/>
      <c r="CK25" s="400"/>
      <c r="CL25" s="400"/>
      <c r="CM25" s="400"/>
      <c r="CN25" s="400"/>
      <c r="CO25" s="400"/>
      <c r="CP25" s="400"/>
      <c r="CQ25" s="400"/>
      <c r="CR25" s="400"/>
      <c r="CS25" s="400"/>
      <c r="CT25" s="400"/>
      <c r="DF25" s="400"/>
      <c r="DG25" s="400"/>
      <c r="DH25" s="400"/>
      <c r="DI25" s="400"/>
      <c r="DJ25" s="400">
        <f>+DJ26+1</f>
        <v>68</v>
      </c>
      <c r="DK25" s="417"/>
      <c r="DL25" s="400">
        <f t="shared" ref="DL25:DL30" si="24">+DL24+1</f>
        <v>80</v>
      </c>
    </row>
    <row r="26" spans="1:116" ht="24" x14ac:dyDescent="0.3">
      <c r="A26" s="400">
        <f t="shared" si="10"/>
        <v>13</v>
      </c>
      <c r="B26" s="418"/>
      <c r="C26" s="400">
        <f>+C25+1</f>
        <v>28</v>
      </c>
      <c r="D26" s="400"/>
      <c r="E26" s="400"/>
      <c r="F26" s="400"/>
      <c r="G26" s="400"/>
      <c r="H26" s="400"/>
      <c r="I26" s="400"/>
      <c r="J26" s="400"/>
      <c r="K26" s="400"/>
      <c r="L26" s="400"/>
      <c r="M26" s="400"/>
      <c r="N26" s="400"/>
      <c r="T26" s="400"/>
      <c r="U26" s="400"/>
      <c r="V26" s="400"/>
      <c r="W26" s="400"/>
      <c r="X26" s="400">
        <f>+X25+1</f>
        <v>60</v>
      </c>
      <c r="Y26" s="418"/>
      <c r="Z26" s="400">
        <f t="shared" si="11"/>
        <v>44</v>
      </c>
      <c r="AA26" s="415"/>
      <c r="AB26" s="599"/>
      <c r="AC26" s="400">
        <f>+AC27+1</f>
        <v>13</v>
      </c>
      <c r="AD26" s="418"/>
      <c r="AE26" s="400">
        <f t="shared" si="21"/>
        <v>21</v>
      </c>
      <c r="AF26" s="400"/>
      <c r="AG26" s="400"/>
      <c r="AH26" s="400"/>
      <c r="AI26" s="400"/>
      <c r="AJ26" s="400"/>
      <c r="AK26" s="400"/>
      <c r="AL26" s="400"/>
      <c r="AN26" s="400"/>
      <c r="AO26" s="400"/>
      <c r="AP26" s="400"/>
      <c r="AQ26" s="400"/>
      <c r="AR26" s="400">
        <f>+AP28+1</f>
        <v>30</v>
      </c>
      <c r="AS26" s="418"/>
      <c r="AT26" s="400">
        <f t="shared" si="22"/>
        <v>38</v>
      </c>
      <c r="AV26" s="5"/>
      <c r="AZ26" s="400">
        <f t="shared" si="13"/>
        <v>13</v>
      </c>
      <c r="BA26" s="418"/>
      <c r="BB26" s="400">
        <f>+BB25+1</f>
        <v>28</v>
      </c>
      <c r="BC26" s="400"/>
      <c r="BD26" s="400"/>
      <c r="BE26" s="400"/>
      <c r="BF26" s="400"/>
      <c r="BG26" s="400"/>
      <c r="BH26" s="400"/>
      <c r="BI26" s="400"/>
      <c r="BJ26" s="400"/>
      <c r="BK26" s="400"/>
      <c r="BL26" s="400"/>
      <c r="BM26" s="400"/>
      <c r="BS26" s="400"/>
      <c r="BT26" s="400"/>
      <c r="BU26" s="400"/>
      <c r="BV26" s="400"/>
      <c r="BW26" s="400">
        <f>+BW25+1</f>
        <v>60</v>
      </c>
      <c r="BX26" s="418"/>
      <c r="BY26" s="400">
        <f t="shared" si="14"/>
        <v>44</v>
      </c>
      <c r="BZ26" s="415"/>
      <c r="CB26" s="400">
        <f>+CB27+1</f>
        <v>22</v>
      </c>
      <c r="CC26" s="418"/>
      <c r="CD26" s="400">
        <f t="shared" si="23"/>
        <v>36</v>
      </c>
      <c r="CE26" s="400"/>
      <c r="CF26" s="400"/>
      <c r="CG26" s="400"/>
      <c r="CH26" s="400"/>
      <c r="CI26" s="400"/>
      <c r="CJ26" s="400"/>
      <c r="CK26" s="400"/>
      <c r="CL26" s="400"/>
      <c r="CM26" s="400"/>
      <c r="CN26" s="400"/>
      <c r="CO26" s="400"/>
      <c r="CP26" s="400"/>
      <c r="CQ26" s="400"/>
      <c r="CR26" s="400"/>
      <c r="CS26" s="400"/>
      <c r="CT26" s="400"/>
      <c r="DF26" s="400"/>
      <c r="DG26" s="400"/>
      <c r="DH26" s="400"/>
      <c r="DI26" s="400"/>
      <c r="DJ26" s="400">
        <f>+DJ27+1</f>
        <v>67</v>
      </c>
      <c r="DK26" s="418"/>
      <c r="DL26" s="400">
        <f t="shared" si="24"/>
        <v>81</v>
      </c>
    </row>
    <row r="27" spans="1:116" ht="24" x14ac:dyDescent="0.3">
      <c r="A27" s="400">
        <f t="shared" si="10"/>
        <v>12</v>
      </c>
      <c r="B27" s="417"/>
      <c r="C27" s="400">
        <f>+C26+1</f>
        <v>29</v>
      </c>
      <c r="D27" s="400"/>
      <c r="E27" s="400"/>
      <c r="F27" s="400"/>
      <c r="G27" s="400"/>
      <c r="H27" s="400"/>
      <c r="I27" s="400"/>
      <c r="J27" s="400"/>
      <c r="K27" s="400"/>
      <c r="L27" s="400"/>
      <c r="M27" s="400"/>
      <c r="N27" s="400"/>
      <c r="T27" s="400"/>
      <c r="U27" s="400"/>
      <c r="V27" s="400"/>
      <c r="W27" s="400"/>
      <c r="X27" s="400">
        <f>+X26+1</f>
        <v>61</v>
      </c>
      <c r="Y27" s="417"/>
      <c r="Z27" s="400">
        <f t="shared" si="11"/>
        <v>43</v>
      </c>
      <c r="AA27" s="415"/>
      <c r="AB27" s="599"/>
      <c r="AC27" s="400">
        <f>+AC28+1</f>
        <v>12</v>
      </c>
      <c r="AD27" s="417"/>
      <c r="AE27" s="400">
        <f t="shared" si="21"/>
        <v>22</v>
      </c>
      <c r="AF27" s="400"/>
      <c r="AG27" s="400"/>
      <c r="AH27" s="400"/>
      <c r="AI27" s="400"/>
      <c r="AJ27" s="400"/>
      <c r="AK27" s="400"/>
      <c r="AL27" s="400"/>
      <c r="AN27" s="400"/>
      <c r="AO27" s="400"/>
      <c r="AP27" s="400"/>
      <c r="AQ27" s="400"/>
      <c r="AR27" s="400"/>
      <c r="AS27" s="417"/>
      <c r="AT27" s="400">
        <f t="shared" si="22"/>
        <v>39</v>
      </c>
      <c r="AV27" s="5"/>
      <c r="AZ27" s="400">
        <f t="shared" si="13"/>
        <v>12</v>
      </c>
      <c r="BA27" s="417"/>
      <c r="BB27" s="400">
        <f>+BB26+1</f>
        <v>29</v>
      </c>
      <c r="BC27" s="400"/>
      <c r="BD27" s="400"/>
      <c r="BE27" s="400"/>
      <c r="BF27" s="400"/>
      <c r="BG27" s="400"/>
      <c r="BH27" s="400"/>
      <c r="BI27" s="400"/>
      <c r="BJ27" s="400"/>
      <c r="BK27" s="400"/>
      <c r="BL27" s="400"/>
      <c r="BM27" s="400"/>
      <c r="BS27" s="400"/>
      <c r="BT27" s="400"/>
      <c r="BU27" s="400"/>
      <c r="BV27" s="400"/>
      <c r="BW27" s="400">
        <f>+BW26+1</f>
        <v>61</v>
      </c>
      <c r="BX27" s="417"/>
      <c r="BY27" s="400">
        <f t="shared" si="14"/>
        <v>43</v>
      </c>
      <c r="BZ27" s="415"/>
      <c r="CB27" s="400">
        <f>+CB28+1</f>
        <v>21</v>
      </c>
      <c r="CC27" s="417"/>
      <c r="CD27" s="400">
        <f t="shared" si="23"/>
        <v>37</v>
      </c>
      <c r="CE27" s="400"/>
      <c r="CF27" s="400"/>
      <c r="CG27" s="400"/>
      <c r="CH27" s="400"/>
      <c r="CI27" s="400"/>
      <c r="CJ27" s="400"/>
      <c r="CK27" s="400"/>
      <c r="CL27" s="400"/>
      <c r="CM27" s="400"/>
      <c r="CN27" s="400"/>
      <c r="CO27" s="400"/>
      <c r="CP27" s="400"/>
      <c r="CQ27" s="400"/>
      <c r="CR27" s="400"/>
      <c r="CS27" s="400"/>
      <c r="CT27" s="400"/>
      <c r="DF27" s="400"/>
      <c r="DG27" s="400"/>
      <c r="DH27" s="400"/>
      <c r="DI27" s="400"/>
      <c r="DJ27" s="400">
        <f>+DJ28+1</f>
        <v>66</v>
      </c>
      <c r="DK27" s="417"/>
      <c r="DL27" s="400">
        <f t="shared" si="24"/>
        <v>82</v>
      </c>
    </row>
    <row r="28" spans="1:116" ht="24" x14ac:dyDescent="0.3">
      <c r="A28" s="400">
        <f t="shared" si="10"/>
        <v>11</v>
      </c>
      <c r="B28" s="417"/>
      <c r="C28" s="400">
        <f>+C27+1</f>
        <v>30</v>
      </c>
      <c r="D28" s="400"/>
      <c r="E28" s="400"/>
      <c r="F28" s="400"/>
      <c r="G28" s="400"/>
      <c r="H28" s="400"/>
      <c r="I28" s="400"/>
      <c r="J28" s="400"/>
      <c r="K28" s="400"/>
      <c r="L28" s="400"/>
      <c r="M28" s="400"/>
      <c r="N28" s="400"/>
      <c r="T28" s="400"/>
      <c r="U28" s="400"/>
      <c r="V28" s="400"/>
      <c r="W28" s="400"/>
      <c r="X28" s="400">
        <f>+X27+1</f>
        <v>62</v>
      </c>
      <c r="Y28" s="417"/>
      <c r="Z28" s="400">
        <f t="shared" si="11"/>
        <v>42</v>
      </c>
      <c r="AA28" s="415"/>
      <c r="AB28" s="599"/>
      <c r="AC28" s="400">
        <f t="shared" ref="AC28" si="25">+AC29+1</f>
        <v>11</v>
      </c>
      <c r="AD28" s="417"/>
      <c r="AE28" s="400">
        <f>+AE27+1</f>
        <v>23</v>
      </c>
      <c r="AF28" s="400">
        <f>+AE28+1</f>
        <v>24</v>
      </c>
      <c r="AG28" s="400">
        <f>+AF28+1</f>
        <v>25</v>
      </c>
      <c r="AH28" s="400">
        <f>+AG28+1</f>
        <v>26</v>
      </c>
      <c r="AI28" s="400"/>
      <c r="AJ28" s="400"/>
      <c r="AK28" s="400"/>
      <c r="AL28" s="400"/>
      <c r="AN28" s="400">
        <f>+AH28+1</f>
        <v>27</v>
      </c>
      <c r="AO28" s="400">
        <f>+AN28+1</f>
        <v>28</v>
      </c>
      <c r="AP28" s="400">
        <f>+AO28+1</f>
        <v>29</v>
      </c>
      <c r="AQ28" s="400"/>
      <c r="AR28" s="400"/>
      <c r="AS28" s="417"/>
      <c r="AT28" s="400">
        <f t="shared" si="22"/>
        <v>40</v>
      </c>
      <c r="AV28" s="5"/>
      <c r="AZ28" s="400">
        <f t="shared" si="13"/>
        <v>11</v>
      </c>
      <c r="BA28" s="417"/>
      <c r="BB28" s="400">
        <f>+BB27+1</f>
        <v>30</v>
      </c>
      <c r="BC28" s="400"/>
      <c r="BD28" s="400"/>
      <c r="BE28" s="400"/>
      <c r="BF28" s="400"/>
      <c r="BG28" s="400"/>
      <c r="BH28" s="400"/>
      <c r="BI28" s="400"/>
      <c r="BJ28" s="400"/>
      <c r="BK28" s="400"/>
      <c r="BL28" s="400"/>
      <c r="BM28" s="400"/>
      <c r="BS28" s="400"/>
      <c r="BT28" s="400"/>
      <c r="BU28" s="400"/>
      <c r="BV28" s="400"/>
      <c r="BW28" s="400">
        <f>+BW27+1</f>
        <v>62</v>
      </c>
      <c r="BX28" s="417"/>
      <c r="BY28" s="400">
        <f t="shared" si="14"/>
        <v>42</v>
      </c>
      <c r="BZ28" s="415"/>
      <c r="CB28" s="400">
        <f t="shared" ref="CB28" si="26">+CB29+1</f>
        <v>20</v>
      </c>
      <c r="CC28" s="417"/>
      <c r="CD28" s="400">
        <f>+CD27+1</f>
        <v>38</v>
      </c>
      <c r="CE28" s="400">
        <f>+CD28+1</f>
        <v>39</v>
      </c>
      <c r="CF28" s="400">
        <f>+CE28+1</f>
        <v>40</v>
      </c>
      <c r="CG28" s="400">
        <f>+CF28+1</f>
        <v>41</v>
      </c>
      <c r="CH28" s="400">
        <f>+CG28+1</f>
        <v>42</v>
      </c>
      <c r="CI28" s="400">
        <f t="shared" ref="CI28:CP28" si="27">+CH28+1</f>
        <v>43</v>
      </c>
      <c r="CJ28" s="400">
        <f t="shared" si="27"/>
        <v>44</v>
      </c>
      <c r="CK28" s="400">
        <f t="shared" si="27"/>
        <v>45</v>
      </c>
      <c r="CL28" s="400">
        <f t="shared" si="27"/>
        <v>46</v>
      </c>
      <c r="CM28" s="400">
        <f t="shared" si="27"/>
        <v>47</v>
      </c>
      <c r="CN28" s="400">
        <f t="shared" si="27"/>
        <v>48</v>
      </c>
      <c r="CO28" s="400">
        <f t="shared" si="27"/>
        <v>49</v>
      </c>
      <c r="CP28" s="400">
        <f t="shared" si="27"/>
        <v>50</v>
      </c>
      <c r="CQ28" s="400"/>
      <c r="CR28" s="400"/>
      <c r="CS28" s="400"/>
      <c r="CT28" s="400"/>
      <c r="CV28" s="400">
        <f>+CP28+1</f>
        <v>51</v>
      </c>
      <c r="CW28" s="400">
        <f>+CV28+1</f>
        <v>52</v>
      </c>
      <c r="CX28" s="400">
        <f t="shared" ref="CX28:DJ28" si="28">+CW28+1</f>
        <v>53</v>
      </c>
      <c r="CY28" s="400">
        <f t="shared" si="28"/>
        <v>54</v>
      </c>
      <c r="CZ28" s="400">
        <f t="shared" si="28"/>
        <v>55</v>
      </c>
      <c r="DA28" s="400">
        <f t="shared" si="28"/>
        <v>56</v>
      </c>
      <c r="DB28" s="400">
        <f t="shared" si="28"/>
        <v>57</v>
      </c>
      <c r="DC28" s="400">
        <f t="shared" si="28"/>
        <v>58</v>
      </c>
      <c r="DD28" s="400">
        <f t="shared" si="28"/>
        <v>59</v>
      </c>
      <c r="DE28" s="400">
        <f t="shared" si="28"/>
        <v>60</v>
      </c>
      <c r="DF28" s="400">
        <f t="shared" si="28"/>
        <v>61</v>
      </c>
      <c r="DG28" s="400">
        <f t="shared" si="28"/>
        <v>62</v>
      </c>
      <c r="DH28" s="400">
        <f t="shared" si="28"/>
        <v>63</v>
      </c>
      <c r="DI28" s="400">
        <f t="shared" si="28"/>
        <v>64</v>
      </c>
      <c r="DJ28" s="400">
        <f t="shared" si="28"/>
        <v>65</v>
      </c>
      <c r="DK28" s="417"/>
      <c r="DL28" s="400">
        <f t="shared" si="24"/>
        <v>83</v>
      </c>
    </row>
    <row r="29" spans="1:116" ht="24" x14ac:dyDescent="0.3">
      <c r="A29" s="400">
        <f>+A30+1</f>
        <v>10</v>
      </c>
      <c r="B29" s="417"/>
      <c r="C29" s="400"/>
      <c r="D29" s="400"/>
      <c r="E29" s="400">
        <f>+C28+1</f>
        <v>31</v>
      </c>
      <c r="F29" s="400">
        <f>+E29+1</f>
        <v>32</v>
      </c>
      <c r="G29" s="400">
        <f>+F29+1</f>
        <v>33</v>
      </c>
      <c r="H29" s="400"/>
      <c r="I29" s="400"/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0">
        <f>+U29+1</f>
        <v>65</v>
      </c>
      <c r="U29" s="400">
        <f>+W29+1</f>
        <v>64</v>
      </c>
      <c r="V29" s="400"/>
      <c r="W29" s="400">
        <f>+X28+1</f>
        <v>63</v>
      </c>
      <c r="X29" s="400"/>
      <c r="Y29" s="417"/>
      <c r="Z29" s="400">
        <f>+Z30+1</f>
        <v>41</v>
      </c>
      <c r="AA29" s="415"/>
      <c r="AB29" s="599"/>
      <c r="AC29" s="400">
        <f>+AC30+1</f>
        <v>10</v>
      </c>
      <c r="AD29" s="417"/>
      <c r="AE29" s="400"/>
      <c r="AF29" s="400"/>
      <c r="AG29" s="400"/>
      <c r="AH29" s="400"/>
      <c r="AI29" s="400"/>
      <c r="AJ29" s="400"/>
      <c r="AK29" s="400"/>
      <c r="AL29" s="400"/>
      <c r="AM29" s="400"/>
      <c r="AN29" s="400"/>
      <c r="AO29" s="400"/>
      <c r="AP29" s="400"/>
      <c r="AQ29" s="400"/>
      <c r="AR29" s="400"/>
      <c r="AS29" s="417"/>
      <c r="AT29" s="400">
        <f t="shared" si="22"/>
        <v>41</v>
      </c>
      <c r="AV29" s="5"/>
      <c r="AZ29" s="400">
        <f>+AZ30+1</f>
        <v>10</v>
      </c>
      <c r="BA29" s="417"/>
      <c r="BB29" s="400"/>
      <c r="BC29" s="400"/>
      <c r="BD29" s="400">
        <f>+BB28+1</f>
        <v>31</v>
      </c>
      <c r="BE29" s="400">
        <f>+BD29+1</f>
        <v>32</v>
      </c>
      <c r="BF29" s="400">
        <f>+BE29+1</f>
        <v>33</v>
      </c>
      <c r="BG29" s="400"/>
      <c r="BH29" s="400"/>
      <c r="BI29" s="400"/>
      <c r="BJ29" s="400"/>
      <c r="BK29" s="400"/>
      <c r="BL29" s="400"/>
      <c r="BM29" s="400"/>
      <c r="BN29" s="400"/>
      <c r="BO29" s="400"/>
      <c r="BP29" s="400"/>
      <c r="BQ29" s="400"/>
      <c r="BR29" s="400"/>
      <c r="BS29" s="400">
        <f>+BT29+1</f>
        <v>65</v>
      </c>
      <c r="BT29" s="400">
        <f>+BV29+1</f>
        <v>64</v>
      </c>
      <c r="BU29" s="400"/>
      <c r="BV29" s="400">
        <f>+BW28+1</f>
        <v>63</v>
      </c>
      <c r="BW29" s="400"/>
      <c r="BX29" s="417"/>
      <c r="BY29" s="400">
        <f>+BY30+1</f>
        <v>41</v>
      </c>
      <c r="BZ29" s="415"/>
      <c r="CB29" s="400">
        <f>+CB30+1</f>
        <v>19</v>
      </c>
      <c r="CC29" s="417"/>
      <c r="CD29" s="400"/>
      <c r="CE29" s="400"/>
      <c r="CF29" s="400"/>
      <c r="CG29" s="400"/>
      <c r="CH29" s="400"/>
      <c r="CI29" s="400"/>
      <c r="CJ29" s="400"/>
      <c r="CK29" s="400"/>
      <c r="CL29" s="400"/>
      <c r="CM29" s="400"/>
      <c r="CN29" s="400"/>
      <c r="CO29" s="400"/>
      <c r="CP29" s="400"/>
      <c r="CQ29" s="400"/>
      <c r="CR29" s="400"/>
      <c r="CS29" s="400"/>
      <c r="CT29" s="400"/>
      <c r="CU29" s="400"/>
      <c r="CV29" s="400"/>
      <c r="CW29" s="400"/>
      <c r="CX29" s="400"/>
      <c r="CY29" s="400"/>
      <c r="CZ29" s="400"/>
      <c r="DA29" s="400"/>
      <c r="DB29" s="400"/>
      <c r="DC29" s="400"/>
      <c r="DD29" s="400"/>
      <c r="DE29" s="400"/>
      <c r="DF29" s="400"/>
      <c r="DG29" s="400"/>
      <c r="DH29" s="400"/>
      <c r="DI29" s="400"/>
      <c r="DJ29" s="400"/>
      <c r="DK29" s="417"/>
      <c r="DL29" s="400">
        <f t="shared" si="24"/>
        <v>84</v>
      </c>
    </row>
    <row r="30" spans="1:116" ht="24" x14ac:dyDescent="0.3">
      <c r="A30" s="400">
        <f>+B31+1</f>
        <v>9</v>
      </c>
      <c r="B30" s="418"/>
      <c r="C30" s="419"/>
      <c r="D30" s="419"/>
      <c r="E30" s="419"/>
      <c r="F30" s="419"/>
      <c r="G30" s="420"/>
      <c r="L30" s="672" t="s">
        <v>628</v>
      </c>
      <c r="M30" s="673"/>
      <c r="N30" s="673"/>
      <c r="O30" s="674"/>
      <c r="T30" s="421"/>
      <c r="U30" s="419"/>
      <c r="V30" s="419"/>
      <c r="W30" s="419"/>
      <c r="X30" s="420"/>
      <c r="Y30" s="418"/>
      <c r="Z30" s="400">
        <f>+Y31+1</f>
        <v>40</v>
      </c>
      <c r="AA30" s="415"/>
      <c r="AB30" s="595"/>
      <c r="AC30" s="400">
        <f>+AD31+1</f>
        <v>9</v>
      </c>
      <c r="AD30" s="418"/>
      <c r="AE30" s="419"/>
      <c r="AF30" s="419"/>
      <c r="AG30" s="419"/>
      <c r="AH30" s="419"/>
      <c r="AI30" s="420"/>
      <c r="AJ30" s="672" t="s">
        <v>628</v>
      </c>
      <c r="AK30" s="673"/>
      <c r="AL30" s="673"/>
      <c r="AM30" s="674"/>
      <c r="AN30" s="421"/>
      <c r="AO30" s="419"/>
      <c r="AP30" s="419"/>
      <c r="AQ30" s="419"/>
      <c r="AR30" s="420"/>
      <c r="AS30" s="418"/>
      <c r="AT30" s="400">
        <f t="shared" si="22"/>
        <v>42</v>
      </c>
      <c r="AV30" s="5"/>
      <c r="AZ30" s="400">
        <f>+BA31+1</f>
        <v>9</v>
      </c>
      <c r="BA30" s="418"/>
      <c r="BB30" s="419"/>
      <c r="BC30" s="419"/>
      <c r="BD30" s="419"/>
      <c r="BE30" s="419"/>
      <c r="BF30" s="420"/>
      <c r="BK30" s="672" t="s">
        <v>628</v>
      </c>
      <c r="BL30" s="673"/>
      <c r="BM30" s="673"/>
      <c r="BN30" s="674"/>
      <c r="BS30" s="421"/>
      <c r="BT30" s="419"/>
      <c r="BU30" s="419"/>
      <c r="BV30" s="419"/>
      <c r="BW30" s="420"/>
      <c r="BX30" s="418"/>
      <c r="BY30" s="400">
        <f>+BX31+1</f>
        <v>40</v>
      </c>
      <c r="BZ30" s="415"/>
      <c r="CB30" s="400">
        <f>+CC31+1</f>
        <v>18</v>
      </c>
      <c r="CC30" s="418"/>
      <c r="CD30" s="419"/>
      <c r="CE30" s="419"/>
      <c r="CF30" s="419"/>
      <c r="CG30" s="419"/>
      <c r="CH30" s="421"/>
      <c r="CI30" s="419"/>
      <c r="CJ30" s="419"/>
      <c r="CK30" s="419"/>
      <c r="CL30" s="419"/>
      <c r="CM30" s="421"/>
      <c r="CN30" s="419"/>
      <c r="CO30" s="419"/>
      <c r="CP30" s="419"/>
      <c r="CQ30" s="420"/>
      <c r="CR30" s="672" t="s">
        <v>628</v>
      </c>
      <c r="CS30" s="673"/>
      <c r="CT30" s="673"/>
      <c r="CU30" s="674"/>
      <c r="CV30" s="419"/>
      <c r="CW30" s="419"/>
      <c r="CX30" s="419"/>
      <c r="CY30" s="419"/>
      <c r="CZ30" s="419"/>
      <c r="DA30" s="421"/>
      <c r="DB30" s="419"/>
      <c r="DC30" s="419"/>
      <c r="DD30" s="419"/>
      <c r="DE30" s="420"/>
      <c r="DF30" s="421"/>
      <c r="DG30" s="419"/>
      <c r="DH30" s="419"/>
      <c r="DI30" s="419"/>
      <c r="DJ30" s="420"/>
      <c r="DK30" s="418"/>
      <c r="DL30" s="400">
        <f t="shared" si="24"/>
        <v>85</v>
      </c>
    </row>
    <row r="31" spans="1:116" ht="24" x14ac:dyDescent="0.3">
      <c r="B31" s="422">
        <f>+C31+1</f>
        <v>8</v>
      </c>
      <c r="C31" s="422">
        <f>+D31+1</f>
        <v>7</v>
      </c>
      <c r="D31" s="400">
        <f>+E31+1</f>
        <v>6</v>
      </c>
      <c r="E31" s="400">
        <f>+F31+1</f>
        <v>5</v>
      </c>
      <c r="F31" s="400">
        <f>+G31+1</f>
        <v>4</v>
      </c>
      <c r="G31" s="400">
        <f>+M31+1</f>
        <v>3</v>
      </c>
      <c r="H31" s="400"/>
      <c r="I31" s="400"/>
      <c r="J31" s="400"/>
      <c r="K31" s="400"/>
      <c r="L31" s="442"/>
      <c r="M31" s="423">
        <f>+N31+1</f>
        <v>2</v>
      </c>
      <c r="N31" s="423">
        <v>1</v>
      </c>
      <c r="O31" s="400"/>
      <c r="P31" s="400"/>
      <c r="Q31" s="400"/>
      <c r="R31" s="400"/>
      <c r="S31" s="400"/>
      <c r="T31" s="400">
        <f>+G29+1</f>
        <v>34</v>
      </c>
      <c r="U31" s="400">
        <f>+T31+1</f>
        <v>35</v>
      </c>
      <c r="V31" s="400">
        <f>+U31+1</f>
        <v>36</v>
      </c>
      <c r="W31" s="400">
        <f>+V31+1</f>
        <v>37</v>
      </c>
      <c r="X31" s="400">
        <f>+W31+1</f>
        <v>38</v>
      </c>
      <c r="Y31" s="400">
        <f>+X31+1</f>
        <v>39</v>
      </c>
      <c r="Z31" s="400"/>
      <c r="AB31" s="4"/>
      <c r="AD31" s="422">
        <f>+AE31+1</f>
        <v>8</v>
      </c>
      <c r="AE31" s="422">
        <f>+AF31+1</f>
        <v>7</v>
      </c>
      <c r="AF31" s="400">
        <f>+AG31+1</f>
        <v>6</v>
      </c>
      <c r="AG31" s="400">
        <f>+AH31+1</f>
        <v>5</v>
      </c>
      <c r="AH31" s="400">
        <f>+AI31+1</f>
        <v>4</v>
      </c>
      <c r="AI31" s="400">
        <f>+AK31+1</f>
        <v>3</v>
      </c>
      <c r="AJ31" s="442"/>
      <c r="AK31" s="423">
        <f>+AL31+1</f>
        <v>2</v>
      </c>
      <c r="AL31" s="423">
        <v>1</v>
      </c>
      <c r="AM31" s="400"/>
      <c r="AN31" s="400"/>
      <c r="AO31" s="400">
        <f t="shared" ref="AO31:AP31" si="29">+AP31+1</f>
        <v>46</v>
      </c>
      <c r="AP31" s="400">
        <f t="shared" si="29"/>
        <v>45</v>
      </c>
      <c r="AQ31" s="400">
        <f>+AR31+1</f>
        <v>44</v>
      </c>
      <c r="AR31" s="400">
        <f>+AT30+1</f>
        <v>43</v>
      </c>
      <c r="AS31" s="400"/>
      <c r="AT31" s="400"/>
      <c r="AV31" s="5"/>
      <c r="BA31" s="422">
        <f>+BB31+1</f>
        <v>8</v>
      </c>
      <c r="BB31" s="422">
        <f>+BC31+1</f>
        <v>7</v>
      </c>
      <c r="BC31" s="400">
        <f>+BD31+1</f>
        <v>6</v>
      </c>
      <c r="BD31" s="400">
        <f>+BE31+1</f>
        <v>5</v>
      </c>
      <c r="BE31" s="400">
        <f>+BF31+1</f>
        <v>4</v>
      </c>
      <c r="BF31" s="400">
        <f>+BL31+1</f>
        <v>3</v>
      </c>
      <c r="BG31" s="400"/>
      <c r="BH31" s="400"/>
      <c r="BI31" s="400"/>
      <c r="BJ31" s="400"/>
      <c r="BK31" s="442"/>
      <c r="BL31" s="423">
        <f>+BM31+1</f>
        <v>2</v>
      </c>
      <c r="BM31" s="423">
        <v>1</v>
      </c>
      <c r="BN31" s="400"/>
      <c r="BO31" s="400"/>
      <c r="BP31" s="400"/>
      <c r="BQ31" s="400"/>
      <c r="BR31" s="400"/>
      <c r="BS31" s="400">
        <f>+BF29+1</f>
        <v>34</v>
      </c>
      <c r="BT31" s="400">
        <f>+BS31+1</f>
        <v>35</v>
      </c>
      <c r="BU31" s="400">
        <f>+BT31+1</f>
        <v>36</v>
      </c>
      <c r="BV31" s="400">
        <f>+BU31+1</f>
        <v>37</v>
      </c>
      <c r="BW31" s="400">
        <f>+BV31+1</f>
        <v>38</v>
      </c>
      <c r="BX31" s="400">
        <f>+BW31+1</f>
        <v>39</v>
      </c>
      <c r="BY31" s="400"/>
      <c r="CC31" s="400">
        <f t="shared" ref="CC31:CO31" si="30">+CD31+1</f>
        <v>17</v>
      </c>
      <c r="CD31" s="400">
        <f t="shared" si="30"/>
        <v>16</v>
      </c>
      <c r="CE31" s="400">
        <f t="shared" si="30"/>
        <v>15</v>
      </c>
      <c r="CF31" s="400">
        <f t="shared" si="30"/>
        <v>14</v>
      </c>
      <c r="CG31" s="400">
        <f t="shared" si="30"/>
        <v>13</v>
      </c>
      <c r="CH31" s="400">
        <f t="shared" si="30"/>
        <v>12</v>
      </c>
      <c r="CI31" s="400">
        <f t="shared" si="30"/>
        <v>11</v>
      </c>
      <c r="CJ31" s="400">
        <f t="shared" si="30"/>
        <v>10</v>
      </c>
      <c r="CK31" s="400">
        <f t="shared" si="30"/>
        <v>9</v>
      </c>
      <c r="CL31" s="400">
        <f t="shared" si="30"/>
        <v>8</v>
      </c>
      <c r="CM31" s="400">
        <f t="shared" si="30"/>
        <v>7</v>
      </c>
      <c r="CN31" s="400">
        <f t="shared" si="30"/>
        <v>6</v>
      </c>
      <c r="CO31" s="400">
        <f t="shared" si="30"/>
        <v>5</v>
      </c>
      <c r="CP31" s="400">
        <f>+CQ31+1</f>
        <v>4</v>
      </c>
      <c r="CQ31" s="400">
        <v>3</v>
      </c>
      <c r="CR31" s="442"/>
      <c r="CS31" s="423">
        <f>+CT31+1</f>
        <v>2</v>
      </c>
      <c r="CT31" s="423">
        <v>1</v>
      </c>
      <c r="CU31" s="400"/>
      <c r="CV31" s="400">
        <f t="shared" ref="CV31" si="31">+CW31+1</f>
        <v>100</v>
      </c>
      <c r="CW31" s="400">
        <f t="shared" ref="CW31" si="32">+CX31+1</f>
        <v>99</v>
      </c>
      <c r="CX31" s="400">
        <f t="shared" ref="CX31" si="33">+CY31+1</f>
        <v>98</v>
      </c>
      <c r="CY31" s="400">
        <f t="shared" ref="CY31" si="34">+CZ31+1</f>
        <v>97</v>
      </c>
      <c r="CZ31" s="400">
        <f t="shared" ref="CZ31" si="35">+DA31+1</f>
        <v>96</v>
      </c>
      <c r="DA31" s="400">
        <f t="shared" ref="DA31" si="36">+DB31+1</f>
        <v>95</v>
      </c>
      <c r="DB31" s="400">
        <f t="shared" ref="DB31" si="37">+DC31+1</f>
        <v>94</v>
      </c>
      <c r="DC31" s="400">
        <f t="shared" ref="DC31" si="38">+DD31+1</f>
        <v>93</v>
      </c>
      <c r="DD31" s="400">
        <f t="shared" ref="DD31" si="39">+DE31+1</f>
        <v>92</v>
      </c>
      <c r="DE31" s="400">
        <f t="shared" ref="DE31" si="40">+DF31+1</f>
        <v>91</v>
      </c>
      <c r="DF31" s="400">
        <f t="shared" ref="DF31" si="41">+DG31+1</f>
        <v>90</v>
      </c>
      <c r="DG31" s="400">
        <f t="shared" ref="DG31" si="42">+DH31+1</f>
        <v>89</v>
      </c>
      <c r="DH31" s="400">
        <f t="shared" ref="DH31" si="43">+DI31+1</f>
        <v>88</v>
      </c>
      <c r="DI31" s="400">
        <f>+DJ31+1</f>
        <v>87</v>
      </c>
      <c r="DJ31" s="400">
        <f>+DL30+1</f>
        <v>86</v>
      </c>
      <c r="DK31" s="400"/>
      <c r="DL31" s="400"/>
    </row>
    <row r="32" spans="1:116" ht="24" x14ac:dyDescent="0.3">
      <c r="B32" s="400"/>
      <c r="C32" s="400"/>
      <c r="D32" s="400"/>
      <c r="E32" s="400"/>
      <c r="F32" s="400"/>
      <c r="G32" s="400"/>
      <c r="H32" s="400"/>
      <c r="I32" s="400"/>
      <c r="J32" s="400"/>
      <c r="K32" s="400"/>
      <c r="L32" s="400"/>
      <c r="M32" s="400"/>
      <c r="N32" s="400"/>
      <c r="O32" s="400"/>
      <c r="P32" s="400"/>
      <c r="Q32" s="400"/>
      <c r="R32" s="400"/>
      <c r="S32" s="400"/>
      <c r="T32" s="400"/>
      <c r="U32" s="400"/>
      <c r="V32" s="400"/>
      <c r="W32" s="400"/>
      <c r="X32" s="400"/>
      <c r="Y32" s="400"/>
      <c r="Z32" s="400"/>
      <c r="AB32" s="4"/>
      <c r="AD32" s="400"/>
      <c r="AE32" s="400"/>
      <c r="AF32" s="400"/>
      <c r="AG32" s="400"/>
      <c r="AH32" s="400"/>
      <c r="AI32" s="400"/>
      <c r="AJ32" s="400"/>
      <c r="AK32" s="596" t="s">
        <v>519</v>
      </c>
      <c r="AL32" s="596" t="s">
        <v>518</v>
      </c>
      <c r="AM32" s="400"/>
      <c r="AN32" s="400"/>
      <c r="AO32" s="400"/>
      <c r="AP32" s="400"/>
      <c r="AQ32" s="400"/>
      <c r="AR32" s="400"/>
      <c r="AS32" s="400"/>
      <c r="AT32" s="400"/>
      <c r="AV32" s="5"/>
      <c r="BA32" s="400"/>
      <c r="BB32" s="400"/>
      <c r="BC32" s="400"/>
      <c r="BD32" s="400"/>
      <c r="BE32" s="400"/>
      <c r="BF32" s="400"/>
      <c r="BG32" s="400"/>
      <c r="BH32" s="400"/>
      <c r="BI32" s="400"/>
      <c r="BJ32" s="400"/>
      <c r="BK32" s="400"/>
      <c r="BL32" s="400"/>
      <c r="BM32" s="400"/>
      <c r="BN32" s="400"/>
      <c r="BO32" s="400"/>
      <c r="BP32" s="400"/>
      <c r="BQ32" s="400"/>
      <c r="BR32" s="400"/>
      <c r="BS32" s="400"/>
      <c r="BT32" s="400"/>
      <c r="BU32" s="400"/>
      <c r="BV32" s="400"/>
      <c r="BW32" s="400"/>
      <c r="BX32" s="400"/>
      <c r="BY32" s="400"/>
      <c r="CC32" s="400"/>
      <c r="CD32" s="400"/>
      <c r="CE32" s="400"/>
      <c r="CF32" s="400"/>
      <c r="CG32" s="400"/>
      <c r="CH32" s="400"/>
      <c r="CI32" s="400"/>
      <c r="CJ32" s="400"/>
      <c r="CK32" s="400"/>
      <c r="CL32" s="400"/>
      <c r="CM32" s="400"/>
      <c r="CN32" s="400"/>
      <c r="CO32" s="400"/>
      <c r="CP32" s="400"/>
      <c r="CQ32" s="400"/>
      <c r="CR32" s="400"/>
      <c r="CS32" s="596" t="s">
        <v>519</v>
      </c>
      <c r="CT32" s="596" t="s">
        <v>518</v>
      </c>
      <c r="CU32" s="400"/>
      <c r="CV32" s="400"/>
      <c r="CW32" s="400"/>
      <c r="CX32" s="400"/>
      <c r="CY32" s="400"/>
      <c r="CZ32" s="400"/>
      <c r="DA32" s="400"/>
      <c r="DB32" s="400"/>
      <c r="DC32" s="400"/>
      <c r="DD32" s="400"/>
      <c r="DE32" s="400"/>
      <c r="DF32" s="400"/>
      <c r="DG32" s="400"/>
      <c r="DH32" s="400"/>
      <c r="DI32" s="400"/>
      <c r="DJ32" s="400"/>
      <c r="DK32" s="400"/>
      <c r="DL32" s="400"/>
    </row>
    <row r="33" spans="1:116" ht="24" x14ac:dyDescent="0.3">
      <c r="B33" s="440"/>
      <c r="C33" s="438"/>
      <c r="D33" s="438"/>
      <c r="E33" s="438"/>
      <c r="F33" s="438"/>
      <c r="G33" s="438"/>
      <c r="H33" s="438"/>
      <c r="I33" s="438"/>
      <c r="J33" s="438"/>
      <c r="K33" s="439"/>
      <c r="L33" s="440" t="s">
        <v>629</v>
      </c>
      <c r="M33" s="439"/>
      <c r="N33" s="438"/>
      <c r="O33" s="438"/>
      <c r="P33" s="438"/>
      <c r="Q33" s="438"/>
      <c r="R33" s="438"/>
      <c r="S33" s="438"/>
      <c r="T33" s="438"/>
      <c r="U33" s="438"/>
      <c r="V33" s="438"/>
      <c r="W33" s="438"/>
      <c r="X33" s="438"/>
      <c r="Y33" s="438"/>
      <c r="Z33" s="438"/>
      <c r="AB33" s="4"/>
      <c r="AD33" s="440"/>
      <c r="AE33" s="438"/>
      <c r="AF33" s="438"/>
      <c r="AG33" s="438"/>
      <c r="AH33" s="438"/>
      <c r="AI33" s="438"/>
      <c r="AJ33" s="671" t="s">
        <v>183</v>
      </c>
      <c r="AK33" s="671"/>
      <c r="AL33" s="671"/>
      <c r="AM33" s="438"/>
      <c r="AN33" s="438"/>
      <c r="AO33" s="438"/>
      <c r="AP33" s="438"/>
      <c r="AQ33" s="438"/>
      <c r="AR33" s="438"/>
      <c r="AS33" s="438"/>
      <c r="AT33" s="438"/>
      <c r="AV33" s="5"/>
      <c r="BA33" s="440"/>
      <c r="BB33" s="438"/>
      <c r="BC33" s="438"/>
      <c r="BD33" s="438"/>
      <c r="BE33" s="438"/>
      <c r="BF33" s="438"/>
      <c r="BG33" s="438"/>
      <c r="BH33" s="438"/>
      <c r="BI33" s="438"/>
      <c r="BJ33" s="439"/>
      <c r="BK33" s="440" t="s">
        <v>629</v>
      </c>
      <c r="BL33" s="439"/>
      <c r="BM33" s="438"/>
      <c r="BN33" s="438"/>
      <c r="BO33" s="438"/>
      <c r="BP33" s="438"/>
      <c r="BQ33" s="438"/>
      <c r="BR33" s="438"/>
      <c r="BS33" s="438"/>
      <c r="BT33" s="438"/>
      <c r="BU33" s="438"/>
      <c r="BV33" s="438"/>
      <c r="BW33" s="438"/>
      <c r="BX33" s="438"/>
      <c r="BY33" s="438"/>
      <c r="CC33" s="440"/>
      <c r="CD33" s="438"/>
      <c r="CE33" s="438"/>
      <c r="CF33" s="438"/>
      <c r="CG33" s="438"/>
      <c r="CH33" s="438"/>
      <c r="CI33" s="438"/>
      <c r="CJ33" s="438"/>
      <c r="CK33" s="438"/>
      <c r="CL33" s="438"/>
      <c r="CM33" s="438"/>
      <c r="CN33" s="438"/>
      <c r="CO33" s="438"/>
      <c r="CP33" s="438"/>
      <c r="CQ33" s="438"/>
      <c r="CR33" s="671" t="s">
        <v>183</v>
      </c>
      <c r="CS33" s="671"/>
      <c r="CT33" s="671"/>
      <c r="CU33" s="438"/>
      <c r="CV33" s="438"/>
      <c r="CW33" s="438"/>
      <c r="CX33" s="438"/>
      <c r="CY33" s="438"/>
      <c r="CZ33" s="438"/>
      <c r="DA33" s="438"/>
      <c r="DB33" s="438"/>
      <c r="DC33" s="438"/>
      <c r="DD33" s="438"/>
      <c r="DE33" s="438"/>
      <c r="DF33" s="438"/>
      <c r="DG33" s="438"/>
      <c r="DH33" s="438"/>
      <c r="DI33" s="438"/>
      <c r="DJ33" s="438"/>
      <c r="DK33" s="438"/>
      <c r="DL33" s="438"/>
    </row>
    <row r="34" spans="1:116" ht="24" x14ac:dyDescent="0.3">
      <c r="B34" s="400"/>
      <c r="C34" s="400"/>
      <c r="D34" s="400"/>
      <c r="E34" s="400"/>
      <c r="F34" s="400"/>
      <c r="G34" s="400"/>
      <c r="H34" s="400"/>
      <c r="I34" s="400"/>
      <c r="J34" s="400"/>
      <c r="K34" s="69">
        <v>1</v>
      </c>
      <c r="L34" s="69" t="s">
        <v>518</v>
      </c>
      <c r="M34" s="69"/>
      <c r="N34" s="400"/>
      <c r="O34" s="400"/>
      <c r="P34" s="400"/>
      <c r="Q34" s="400"/>
      <c r="R34" s="400"/>
      <c r="S34" s="400"/>
      <c r="T34" s="400"/>
      <c r="U34" s="400"/>
      <c r="V34" s="400"/>
      <c r="W34" s="400"/>
      <c r="X34" s="400"/>
      <c r="Y34" s="400"/>
      <c r="Z34" s="400"/>
      <c r="AB34" s="7"/>
      <c r="AC34" s="8"/>
      <c r="AD34" s="597"/>
      <c r="AE34" s="597"/>
      <c r="AF34" s="597"/>
      <c r="AG34" s="597"/>
      <c r="AH34" s="597"/>
      <c r="AI34" s="597"/>
      <c r="AJ34" s="598"/>
      <c r="AK34" s="598"/>
      <c r="AL34" s="597"/>
      <c r="AM34" s="597"/>
      <c r="AN34" s="597"/>
      <c r="AO34" s="597"/>
      <c r="AP34" s="597"/>
      <c r="AQ34" s="597"/>
      <c r="AR34" s="597"/>
      <c r="AS34" s="597"/>
      <c r="AT34" s="597"/>
      <c r="AU34" s="8"/>
      <c r="AV34" s="1"/>
      <c r="BA34" s="400"/>
      <c r="BB34" s="400"/>
      <c r="BC34" s="400"/>
      <c r="BD34" s="400"/>
      <c r="BE34" s="400"/>
      <c r="BF34" s="400"/>
      <c r="BG34" s="400"/>
      <c r="BH34" s="400"/>
      <c r="BI34" s="400"/>
      <c r="BJ34" s="69">
        <v>1</v>
      </c>
      <c r="BK34" s="69" t="s">
        <v>518</v>
      </c>
      <c r="BL34" s="69"/>
      <c r="BM34" s="400"/>
      <c r="BN34" s="400"/>
      <c r="BO34" s="400"/>
      <c r="BP34" s="400"/>
      <c r="BQ34" s="400"/>
      <c r="BR34" s="400"/>
      <c r="BS34" s="400"/>
      <c r="BT34" s="400"/>
      <c r="BU34" s="400"/>
      <c r="BV34" s="400"/>
      <c r="BW34" s="400"/>
      <c r="BX34" s="400"/>
      <c r="BY34" s="400"/>
      <c r="CB34" s="8"/>
      <c r="CC34" s="597"/>
      <c r="CD34" s="597"/>
      <c r="CE34" s="597"/>
      <c r="CF34" s="597"/>
      <c r="CG34" s="597"/>
      <c r="CH34" s="597"/>
      <c r="CI34" s="597"/>
      <c r="CJ34" s="597"/>
      <c r="CK34" s="597"/>
      <c r="CL34" s="597"/>
      <c r="CM34" s="597"/>
      <c r="CN34" s="597"/>
      <c r="CO34" s="597"/>
      <c r="CP34" s="597"/>
      <c r="CQ34" s="597"/>
      <c r="CR34" s="598"/>
      <c r="CS34" s="598"/>
      <c r="CT34" s="597"/>
      <c r="CU34" s="597"/>
      <c r="CV34" s="597"/>
      <c r="CW34" s="597"/>
      <c r="CX34" s="597"/>
      <c r="CY34" s="597"/>
      <c r="CZ34" s="597"/>
      <c r="DA34" s="597"/>
      <c r="DB34" s="597"/>
      <c r="DC34" s="597"/>
      <c r="DD34" s="597"/>
      <c r="DE34" s="597"/>
      <c r="DF34" s="597"/>
      <c r="DG34" s="597"/>
      <c r="DH34" s="597"/>
      <c r="DI34" s="597"/>
      <c r="DJ34" s="597"/>
      <c r="DK34" s="597"/>
      <c r="DL34" s="597"/>
    </row>
    <row r="35" spans="1:116" ht="24" x14ac:dyDescent="0.3">
      <c r="K35" s="69">
        <v>2</v>
      </c>
      <c r="L35" s="69" t="s">
        <v>519</v>
      </c>
      <c r="M35" s="69"/>
      <c r="AJ35" s="69"/>
      <c r="AK35" s="69"/>
      <c r="BJ35" s="69">
        <v>2</v>
      </c>
      <c r="BK35" s="69" t="s">
        <v>519</v>
      </c>
      <c r="BL35" s="69"/>
      <c r="CR35" s="69"/>
      <c r="CS35" s="69"/>
    </row>
    <row r="36" spans="1:116" ht="24" x14ac:dyDescent="0.3">
      <c r="K36" s="69">
        <v>3</v>
      </c>
      <c r="L36" s="69" t="s">
        <v>631</v>
      </c>
      <c r="AJ36" s="69"/>
      <c r="BJ36" s="69">
        <v>3</v>
      </c>
      <c r="BK36" s="69" t="s">
        <v>631</v>
      </c>
      <c r="CR36" s="69"/>
    </row>
    <row r="40" spans="1:116" x14ac:dyDescent="0.2">
      <c r="B40" s="441"/>
      <c r="C40" s="441"/>
      <c r="D40" s="441"/>
      <c r="E40" s="441"/>
      <c r="F40" s="441"/>
      <c r="G40" s="441"/>
      <c r="H40" s="441"/>
      <c r="I40" s="441"/>
      <c r="J40" s="441"/>
      <c r="K40" s="441"/>
      <c r="L40" s="675" t="s">
        <v>630</v>
      </c>
      <c r="M40" s="675"/>
      <c r="N40" s="675"/>
      <c r="O40" s="441"/>
      <c r="P40" s="441"/>
      <c r="Q40" s="441"/>
      <c r="R40" s="441"/>
      <c r="S40" s="441"/>
      <c r="T40" s="441"/>
      <c r="U40" s="441"/>
      <c r="V40" s="441"/>
      <c r="W40" s="441"/>
      <c r="X40" s="441"/>
      <c r="Y40" s="441"/>
      <c r="AD40" s="441"/>
      <c r="AE40" s="441"/>
      <c r="AF40" s="441"/>
      <c r="AG40" s="441"/>
      <c r="AH40" s="441"/>
      <c r="AI40" s="441"/>
      <c r="AJ40" s="675" t="s">
        <v>630</v>
      </c>
      <c r="AK40" s="675"/>
      <c r="AL40" s="675"/>
      <c r="AM40" s="441"/>
      <c r="AN40" s="441"/>
      <c r="AO40" s="441"/>
      <c r="AP40" s="441"/>
      <c r="AQ40" s="441"/>
      <c r="AR40" s="441"/>
      <c r="AS40" s="441"/>
      <c r="BA40" s="441"/>
      <c r="BB40" s="441"/>
      <c r="BC40" s="441"/>
      <c r="BD40" s="441"/>
      <c r="BE40" s="441"/>
      <c r="BF40" s="441"/>
      <c r="BG40" s="441"/>
      <c r="BH40" s="441"/>
      <c r="BI40" s="441"/>
      <c r="BJ40" s="441"/>
      <c r="BK40" s="675" t="s">
        <v>630</v>
      </c>
      <c r="BL40" s="675"/>
      <c r="BM40" s="675"/>
      <c r="BN40" s="441"/>
      <c r="BO40" s="441"/>
      <c r="BP40" s="441"/>
      <c r="BQ40" s="441"/>
      <c r="BR40" s="441"/>
      <c r="BS40" s="441"/>
      <c r="BT40" s="441"/>
      <c r="BU40" s="441"/>
      <c r="BV40" s="441"/>
      <c r="BW40" s="441"/>
      <c r="BX40" s="441"/>
      <c r="CC40" s="441"/>
      <c r="CD40" s="441"/>
      <c r="CE40" s="441"/>
      <c r="CF40" s="441"/>
      <c r="CG40" s="441"/>
      <c r="CH40" s="441"/>
      <c r="CI40" s="441"/>
      <c r="CJ40" s="441"/>
      <c r="CK40" s="441"/>
      <c r="CL40" s="441"/>
      <c r="CM40" s="441"/>
      <c r="CN40" s="441"/>
      <c r="CO40" s="441"/>
      <c r="CP40" s="441"/>
      <c r="CQ40" s="441"/>
      <c r="CR40" s="675" t="s">
        <v>630</v>
      </c>
      <c r="CS40" s="675"/>
      <c r="CT40" s="675"/>
      <c r="CU40" s="441"/>
      <c r="CV40" s="441"/>
      <c r="CW40" s="441"/>
      <c r="CX40" s="441"/>
      <c r="CY40" s="441"/>
      <c r="CZ40" s="441"/>
      <c r="DA40" s="441"/>
      <c r="DB40" s="441"/>
      <c r="DC40" s="441"/>
      <c r="DD40" s="441"/>
      <c r="DE40" s="441"/>
      <c r="DF40" s="441"/>
      <c r="DG40" s="441"/>
      <c r="DH40" s="441"/>
      <c r="DI40" s="441"/>
      <c r="DJ40" s="441"/>
      <c r="DK40" s="441"/>
    </row>
    <row r="41" spans="1:116" ht="24" x14ac:dyDescent="0.3">
      <c r="B41" s="416"/>
      <c r="C41" s="400"/>
      <c r="D41" s="400"/>
      <c r="E41" s="400"/>
      <c r="F41" s="400"/>
      <c r="G41" s="400"/>
      <c r="H41" s="400"/>
      <c r="I41" s="400"/>
      <c r="J41" s="400"/>
      <c r="K41" s="400"/>
      <c r="L41" s="400"/>
      <c r="M41" s="400"/>
      <c r="N41" s="400"/>
      <c r="O41" s="400"/>
      <c r="P41" s="400"/>
      <c r="Q41" s="400"/>
      <c r="R41" s="400"/>
      <c r="S41" s="400"/>
      <c r="T41" s="400"/>
      <c r="U41" s="400"/>
      <c r="V41" s="400"/>
      <c r="W41" s="400"/>
      <c r="X41" s="400"/>
      <c r="Y41" s="400"/>
      <c r="Z41" s="400"/>
      <c r="AD41" s="416"/>
      <c r="AE41" s="400"/>
      <c r="AF41" s="400"/>
      <c r="AG41" s="400"/>
      <c r="AH41" s="400"/>
      <c r="AI41" s="400"/>
      <c r="AJ41" s="400"/>
      <c r="AK41" s="400"/>
      <c r="AL41" s="400"/>
      <c r="AM41" s="400"/>
      <c r="AN41" s="400"/>
      <c r="AO41" s="400"/>
      <c r="AP41" s="400"/>
      <c r="AQ41" s="400"/>
      <c r="AR41" s="400"/>
      <c r="AS41" s="400"/>
      <c r="AT41" s="400"/>
      <c r="BA41" s="416"/>
      <c r="BB41" s="400"/>
      <c r="BC41" s="400"/>
      <c r="BD41" s="400"/>
      <c r="BE41" s="400"/>
      <c r="BF41" s="400"/>
      <c r="BG41" s="400"/>
      <c r="BH41" s="400"/>
      <c r="BI41" s="400"/>
      <c r="BJ41" s="400"/>
      <c r="BK41" s="400"/>
      <c r="BL41" s="400"/>
      <c r="BM41" s="400"/>
      <c r="BN41" s="400"/>
      <c r="BO41" s="400"/>
      <c r="BP41" s="400"/>
      <c r="BQ41" s="400"/>
      <c r="BR41" s="400"/>
      <c r="BS41" s="400"/>
      <c r="BT41" s="400"/>
      <c r="BU41" s="400"/>
      <c r="BV41" s="400"/>
      <c r="BW41" s="400"/>
      <c r="BX41" s="400"/>
      <c r="BY41" s="400"/>
      <c r="CC41" s="416"/>
      <c r="CD41" s="400"/>
      <c r="CE41" s="400"/>
      <c r="CF41" s="400"/>
      <c r="CG41" s="400"/>
      <c r="CH41" s="400"/>
      <c r="CI41" s="400"/>
      <c r="CJ41" s="400"/>
      <c r="CK41" s="400"/>
      <c r="CL41" s="400"/>
      <c r="CM41" s="400"/>
      <c r="CN41" s="400"/>
      <c r="CO41" s="400"/>
      <c r="CP41" s="400"/>
      <c r="CQ41" s="400"/>
      <c r="CR41" s="400"/>
      <c r="CS41" s="400"/>
      <c r="CT41" s="400"/>
      <c r="CU41" s="400"/>
      <c r="CV41" s="400"/>
      <c r="CW41" s="400"/>
      <c r="CX41" s="400"/>
      <c r="CY41" s="400"/>
      <c r="CZ41" s="400"/>
      <c r="DA41" s="400"/>
      <c r="DB41" s="400"/>
      <c r="DC41" s="400"/>
      <c r="DD41" s="400"/>
      <c r="DE41" s="400"/>
      <c r="DF41" s="400"/>
      <c r="DG41" s="400"/>
      <c r="DH41" s="400"/>
      <c r="DI41" s="400"/>
      <c r="DJ41" s="400"/>
      <c r="DK41" s="400"/>
      <c r="DL41" s="400"/>
    </row>
    <row r="42" spans="1:116" ht="30" customHeight="1" x14ac:dyDescent="0.25">
      <c r="A42" s="63"/>
      <c r="B42" s="152">
        <f>+A43+1</f>
        <v>14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>
        <f>+O43+1</f>
        <v>37</v>
      </c>
      <c r="Q42" s="63"/>
      <c r="AB42" s="415"/>
      <c r="AC42" s="63"/>
      <c r="AD42" s="152">
        <f>+AC43+1</f>
        <v>14</v>
      </c>
      <c r="AE42" s="63"/>
      <c r="AF42" s="63"/>
      <c r="AG42" s="63"/>
      <c r="AH42" s="63"/>
      <c r="AI42" s="63"/>
      <c r="AJ42" s="63"/>
      <c r="AK42" s="63"/>
      <c r="AL42" s="63"/>
      <c r="AM42" s="63"/>
      <c r="AZ42" s="63"/>
      <c r="BA42" s="152">
        <f>+AZ43+1</f>
        <v>14</v>
      </c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>
        <f>+BN43+1</f>
        <v>37</v>
      </c>
      <c r="BP42" s="63"/>
      <c r="CB42" s="63"/>
      <c r="CC42" s="152" t="e">
        <f>+CB43+1</f>
        <v>#REF!</v>
      </c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</row>
    <row r="43" spans="1:116" ht="30" customHeight="1" x14ac:dyDescent="0.25">
      <c r="A43" s="63">
        <f t="shared" ref="A43:A48" si="44">+A44+1</f>
        <v>13</v>
      </c>
      <c r="B43" s="532"/>
      <c r="C43" s="63">
        <f>+B42+1</f>
        <v>15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>
        <f t="shared" ref="O43:O46" si="45">+O44+1</f>
        <v>36</v>
      </c>
      <c r="P43" s="532"/>
      <c r="Q43" s="63">
        <f>+P42+1</f>
        <v>38</v>
      </c>
      <c r="AB43" s="415"/>
      <c r="AC43" s="63">
        <f t="shared" ref="AC43:AC48" si="46">+AC44+1</f>
        <v>13</v>
      </c>
      <c r="AD43" s="532"/>
      <c r="AE43" s="63">
        <f>+AD42+1</f>
        <v>15</v>
      </c>
      <c r="AF43" s="63"/>
      <c r="AG43" s="63"/>
      <c r="AH43" s="63"/>
      <c r="AI43" s="63"/>
      <c r="AJ43" s="63"/>
      <c r="AK43" s="63"/>
      <c r="AL43" s="63"/>
      <c r="AM43" s="63" t="e">
        <f t="shared" ref="AM43:AM46" si="47">+AM44+1</f>
        <v>#REF!</v>
      </c>
      <c r="AZ43" s="63">
        <f t="shared" ref="AZ43:AZ48" si="48">+AZ44+1</f>
        <v>13</v>
      </c>
      <c r="BA43" s="532"/>
      <c r="BB43" s="63">
        <f>+BA42+1</f>
        <v>15</v>
      </c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>
        <f t="shared" ref="BN43:BN46" si="49">+BN44+1</f>
        <v>36</v>
      </c>
      <c r="BO43" s="532"/>
      <c r="BP43" s="63">
        <f>+BO42+1</f>
        <v>38</v>
      </c>
      <c r="CB43" s="63" t="e">
        <f t="shared" ref="CB43:CB48" si="50">+CB44+1</f>
        <v>#REF!</v>
      </c>
      <c r="CC43" s="532"/>
      <c r="CD43" s="63" t="e">
        <f>+CC42+1</f>
        <v>#REF!</v>
      </c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 t="e">
        <f t="shared" ref="CU43:CU46" si="51">+CU44+1</f>
        <v>#REF!</v>
      </c>
      <c r="CV43" s="63"/>
      <c r="CW43" s="63"/>
      <c r="CX43" s="63"/>
      <c r="CY43" s="63"/>
      <c r="CZ43" s="63"/>
      <c r="DA43" s="63"/>
      <c r="DB43" s="63"/>
      <c r="DC43" s="63"/>
      <c r="DD43" s="63"/>
      <c r="DE43" s="63"/>
    </row>
    <row r="44" spans="1:116" ht="30" customHeight="1" x14ac:dyDescent="0.25">
      <c r="A44" s="63">
        <f t="shared" si="44"/>
        <v>12</v>
      </c>
      <c r="B44" s="533"/>
      <c r="C44" s="63">
        <f>+C43+1</f>
        <v>16</v>
      </c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>
        <f t="shared" si="45"/>
        <v>35</v>
      </c>
      <c r="P44" s="533"/>
      <c r="Q44" s="63">
        <f>+Q43+1</f>
        <v>39</v>
      </c>
      <c r="AB44" s="415"/>
      <c r="AC44" s="63">
        <f t="shared" si="46"/>
        <v>12</v>
      </c>
      <c r="AD44" s="533"/>
      <c r="AE44" s="63">
        <f>+AE43+1</f>
        <v>16</v>
      </c>
      <c r="AF44" s="63"/>
      <c r="AG44" s="63"/>
      <c r="AH44" s="63"/>
      <c r="AI44" s="63"/>
      <c r="AJ44" s="63"/>
      <c r="AK44" s="63"/>
      <c r="AL44" s="63"/>
      <c r="AM44" s="63" t="e">
        <f t="shared" si="47"/>
        <v>#REF!</v>
      </c>
      <c r="AZ44" s="63">
        <f t="shared" si="48"/>
        <v>12</v>
      </c>
      <c r="BA44" s="533"/>
      <c r="BB44" s="63">
        <f>+BB43+1</f>
        <v>16</v>
      </c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>
        <f t="shared" si="49"/>
        <v>35</v>
      </c>
      <c r="BO44" s="533"/>
      <c r="BP44" s="63">
        <f>+BP43+1</f>
        <v>39</v>
      </c>
      <c r="CB44" s="63" t="e">
        <f t="shared" si="50"/>
        <v>#REF!</v>
      </c>
      <c r="CC44" s="533"/>
      <c r="CD44" s="63" t="e">
        <f>+CD43+1</f>
        <v>#REF!</v>
      </c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 t="e">
        <f t="shared" si="51"/>
        <v>#REF!</v>
      </c>
      <c r="CV44" s="63"/>
      <c r="CW44" s="63"/>
      <c r="CX44" s="63"/>
      <c r="CY44" s="63"/>
      <c r="CZ44" s="63"/>
      <c r="DA44" s="63"/>
      <c r="DB44" s="63"/>
      <c r="DC44" s="63"/>
      <c r="DD44" s="63"/>
      <c r="DE44" s="63"/>
    </row>
    <row r="45" spans="1:116" ht="30" customHeight="1" x14ac:dyDescent="0.25">
      <c r="A45" s="63">
        <f t="shared" si="44"/>
        <v>11</v>
      </c>
      <c r="B45" s="533"/>
      <c r="C45" s="63">
        <f t="shared" ref="C45:C48" si="52">+C44+1</f>
        <v>17</v>
      </c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>
        <f t="shared" si="45"/>
        <v>34</v>
      </c>
      <c r="P45" s="533"/>
      <c r="Q45" s="63">
        <f t="shared" ref="Q45:Q50" si="53">+Q44+1</f>
        <v>40</v>
      </c>
      <c r="AB45" s="415"/>
      <c r="AC45" s="63">
        <f t="shared" si="46"/>
        <v>11</v>
      </c>
      <c r="AD45" s="533"/>
      <c r="AE45" s="63">
        <f t="shared" ref="AE45:AE48" si="54">+AE44+1</f>
        <v>17</v>
      </c>
      <c r="AF45" s="63"/>
      <c r="AG45" s="63"/>
      <c r="AH45" s="63"/>
      <c r="AI45" s="63"/>
      <c r="AJ45" s="63"/>
      <c r="AK45" s="63"/>
      <c r="AL45" s="63"/>
      <c r="AM45" s="63" t="e">
        <f t="shared" si="47"/>
        <v>#REF!</v>
      </c>
      <c r="AZ45" s="63">
        <f t="shared" si="48"/>
        <v>11</v>
      </c>
      <c r="BA45" s="533"/>
      <c r="BB45" s="63">
        <f t="shared" ref="BB45:BB48" si="55">+BB44+1</f>
        <v>17</v>
      </c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>
        <f t="shared" si="49"/>
        <v>34</v>
      </c>
      <c r="BO45" s="533"/>
      <c r="BP45" s="63">
        <f t="shared" ref="BP45:BP50" si="56">+BP44+1</f>
        <v>40</v>
      </c>
      <c r="CB45" s="63" t="e">
        <f t="shared" si="50"/>
        <v>#REF!</v>
      </c>
      <c r="CC45" s="533"/>
      <c r="CD45" s="63" t="e">
        <f t="shared" ref="CD45:CD48" si="57">+CD44+1</f>
        <v>#REF!</v>
      </c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 t="e">
        <f t="shared" si="51"/>
        <v>#REF!</v>
      </c>
      <c r="CV45" s="63"/>
      <c r="CW45" s="63"/>
      <c r="CX45" s="63"/>
      <c r="CY45" s="63"/>
      <c r="CZ45" s="63"/>
      <c r="DA45" s="63"/>
      <c r="DB45" s="63"/>
      <c r="DC45" s="63"/>
      <c r="DD45" s="63"/>
      <c r="DE45" s="63"/>
    </row>
    <row r="46" spans="1:116" ht="30" customHeight="1" x14ac:dyDescent="0.25">
      <c r="A46" s="63">
        <f t="shared" si="44"/>
        <v>10</v>
      </c>
      <c r="B46" s="534"/>
      <c r="C46" s="63">
        <f t="shared" si="52"/>
        <v>18</v>
      </c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>
        <f t="shared" si="45"/>
        <v>33</v>
      </c>
      <c r="P46" s="534"/>
      <c r="Q46" s="63">
        <f t="shared" si="53"/>
        <v>41</v>
      </c>
      <c r="AB46" s="415"/>
      <c r="AC46" s="63">
        <f t="shared" si="46"/>
        <v>10</v>
      </c>
      <c r="AD46" s="534"/>
      <c r="AE46" s="63">
        <f t="shared" si="54"/>
        <v>18</v>
      </c>
      <c r="AF46" s="63"/>
      <c r="AG46" s="63"/>
      <c r="AH46" s="63"/>
      <c r="AI46" s="63"/>
      <c r="AJ46" s="63"/>
      <c r="AK46" s="63"/>
      <c r="AL46" s="63"/>
      <c r="AM46" s="63" t="e">
        <f t="shared" si="47"/>
        <v>#REF!</v>
      </c>
      <c r="AZ46" s="63">
        <f t="shared" si="48"/>
        <v>10</v>
      </c>
      <c r="BA46" s="534"/>
      <c r="BB46" s="63">
        <f t="shared" si="55"/>
        <v>18</v>
      </c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>
        <f t="shared" si="49"/>
        <v>33</v>
      </c>
      <c r="BO46" s="534"/>
      <c r="BP46" s="63">
        <f t="shared" si="56"/>
        <v>41</v>
      </c>
      <c r="CB46" s="63" t="e">
        <f t="shared" si="50"/>
        <v>#REF!</v>
      </c>
      <c r="CC46" s="534"/>
      <c r="CD46" s="63" t="e">
        <f t="shared" si="57"/>
        <v>#REF!</v>
      </c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 t="e">
        <f t="shared" si="51"/>
        <v>#REF!</v>
      </c>
      <c r="CV46" s="63"/>
      <c r="CW46" s="63"/>
      <c r="CX46" s="63"/>
      <c r="CY46" s="63"/>
      <c r="CZ46" s="63"/>
      <c r="DA46" s="63"/>
      <c r="DB46" s="63"/>
      <c r="DC46" s="63"/>
      <c r="DD46" s="63"/>
      <c r="DE46" s="63"/>
    </row>
    <row r="47" spans="1:116" ht="30" customHeight="1" x14ac:dyDescent="0.25">
      <c r="A47" s="63">
        <f t="shared" si="44"/>
        <v>9</v>
      </c>
      <c r="B47" s="533"/>
      <c r="C47" s="63">
        <f t="shared" si="52"/>
        <v>19</v>
      </c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>
        <f>+O48+1</f>
        <v>32</v>
      </c>
      <c r="P47" s="533"/>
      <c r="Q47" s="63">
        <f t="shared" si="53"/>
        <v>42</v>
      </c>
      <c r="AB47" s="415"/>
      <c r="AC47" s="63">
        <f t="shared" si="46"/>
        <v>9</v>
      </c>
      <c r="AD47" s="533"/>
      <c r="AE47" s="63">
        <f t="shared" si="54"/>
        <v>19</v>
      </c>
      <c r="AF47" s="63"/>
      <c r="AG47" s="63"/>
      <c r="AH47" s="63"/>
      <c r="AI47" s="63"/>
      <c r="AJ47" s="63"/>
      <c r="AK47" s="63"/>
      <c r="AL47" s="63"/>
      <c r="AM47" s="63" t="e">
        <f>+AM48+1</f>
        <v>#REF!</v>
      </c>
      <c r="AZ47" s="63">
        <f t="shared" si="48"/>
        <v>9</v>
      </c>
      <c r="BA47" s="533"/>
      <c r="BB47" s="63">
        <f t="shared" si="55"/>
        <v>19</v>
      </c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>
        <f>+BN48+1</f>
        <v>32</v>
      </c>
      <c r="BO47" s="533"/>
      <c r="BP47" s="63">
        <f t="shared" si="56"/>
        <v>42</v>
      </c>
      <c r="CB47" s="63" t="e">
        <f t="shared" si="50"/>
        <v>#REF!</v>
      </c>
      <c r="CC47" s="533"/>
      <c r="CD47" s="63" t="e">
        <f t="shared" si="57"/>
        <v>#REF!</v>
      </c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3"/>
      <c r="CT47" s="63"/>
      <c r="CU47" s="63" t="e">
        <f>+CU48+1</f>
        <v>#REF!</v>
      </c>
      <c r="CV47" s="63"/>
      <c r="CW47" s="63"/>
      <c r="CX47" s="63"/>
      <c r="CY47" s="63"/>
      <c r="CZ47" s="63"/>
      <c r="DA47" s="63"/>
      <c r="DB47" s="63"/>
      <c r="DC47" s="63"/>
      <c r="DD47" s="63"/>
      <c r="DE47" s="63"/>
    </row>
    <row r="48" spans="1:116" ht="30" customHeight="1" x14ac:dyDescent="0.25">
      <c r="A48" s="63">
        <f t="shared" si="44"/>
        <v>8</v>
      </c>
      <c r="B48" s="533"/>
      <c r="C48" s="63">
        <f t="shared" si="52"/>
        <v>20</v>
      </c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>
        <f>+N49+1</f>
        <v>31</v>
      </c>
      <c r="P48" s="533"/>
      <c r="Q48" s="63">
        <f t="shared" si="53"/>
        <v>43</v>
      </c>
      <c r="AB48" s="415"/>
      <c r="AC48" s="63">
        <f t="shared" si="46"/>
        <v>8</v>
      </c>
      <c r="AD48" s="533"/>
      <c r="AE48" s="63">
        <f t="shared" si="54"/>
        <v>20</v>
      </c>
      <c r="AF48" s="63"/>
      <c r="AG48" s="63"/>
      <c r="AH48" s="63"/>
      <c r="AI48" s="63"/>
      <c r="AJ48" s="63"/>
      <c r="AK48" s="63"/>
      <c r="AL48" s="63"/>
      <c r="AM48" s="63" t="e">
        <f>+AL49+1</f>
        <v>#REF!</v>
      </c>
      <c r="AZ48" s="63">
        <f t="shared" si="48"/>
        <v>8</v>
      </c>
      <c r="BA48" s="533"/>
      <c r="BB48" s="63">
        <f t="shared" si="55"/>
        <v>20</v>
      </c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>
        <f>+BM49+1</f>
        <v>31</v>
      </c>
      <c r="BO48" s="533"/>
      <c r="BP48" s="63">
        <f t="shared" si="56"/>
        <v>43</v>
      </c>
      <c r="CB48" s="63" t="e">
        <f t="shared" si="50"/>
        <v>#REF!</v>
      </c>
      <c r="CC48" s="533"/>
      <c r="CD48" s="63" t="e">
        <f t="shared" si="57"/>
        <v>#REF!</v>
      </c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 t="e">
        <f>+CT49+1</f>
        <v>#REF!</v>
      </c>
      <c r="CV48" s="63"/>
      <c r="CW48" s="63"/>
      <c r="CX48" s="63"/>
      <c r="CY48" s="63"/>
      <c r="CZ48" s="63"/>
      <c r="DA48" s="63"/>
      <c r="DB48" s="63"/>
      <c r="DC48" s="63"/>
      <c r="DD48" s="63"/>
      <c r="DE48" s="63"/>
    </row>
    <row r="49" spans="1:109" ht="30" customHeight="1" x14ac:dyDescent="0.3">
      <c r="A49" s="63">
        <f>+A50+1</f>
        <v>7</v>
      </c>
      <c r="B49" s="533"/>
      <c r="C49" s="63"/>
      <c r="D49" s="63"/>
      <c r="E49" s="63">
        <f>+C48+1</f>
        <v>21</v>
      </c>
      <c r="F49" s="63">
        <f>+E49+1</f>
        <v>22</v>
      </c>
      <c r="G49" s="63">
        <f>+F49+1</f>
        <v>23</v>
      </c>
      <c r="H49" s="63">
        <f>+G49+1</f>
        <v>24</v>
      </c>
      <c r="I49" s="63">
        <f>+H49+1</f>
        <v>25</v>
      </c>
      <c r="J49" s="63">
        <f t="shared" ref="J49" si="58">+I49+1</f>
        <v>26</v>
      </c>
      <c r="K49" s="63">
        <f>+J49+1</f>
        <v>27</v>
      </c>
      <c r="L49" s="63">
        <f>+K49+1</f>
        <v>28</v>
      </c>
      <c r="M49" s="63">
        <f>+L49+1</f>
        <v>29</v>
      </c>
      <c r="N49" s="63">
        <f>+M49+1</f>
        <v>30</v>
      </c>
      <c r="O49" s="63"/>
      <c r="P49" s="533"/>
      <c r="Q49" s="63">
        <f t="shared" si="53"/>
        <v>44</v>
      </c>
      <c r="S49" s="400"/>
      <c r="AB49" s="415"/>
      <c r="AC49" s="63">
        <f>+AC50+1</f>
        <v>7</v>
      </c>
      <c r="AD49" s="533"/>
      <c r="AE49" s="63"/>
      <c r="AF49" s="63"/>
      <c r="AG49" s="63">
        <f>+AE48+1</f>
        <v>21</v>
      </c>
      <c r="AH49" s="63">
        <f>+AG49+1</f>
        <v>22</v>
      </c>
      <c r="AI49" s="63">
        <f>+AH49+1</f>
        <v>23</v>
      </c>
      <c r="AJ49" s="63" t="e">
        <f>+#REF!+1</f>
        <v>#REF!</v>
      </c>
      <c r="AK49" s="63" t="e">
        <f>+AJ49+1</f>
        <v>#REF!</v>
      </c>
      <c r="AL49" s="63" t="e">
        <f>+AK49+1</f>
        <v>#REF!</v>
      </c>
      <c r="AM49" s="63"/>
      <c r="AZ49" s="63">
        <f>+AZ50+1</f>
        <v>7</v>
      </c>
      <c r="BA49" s="533"/>
      <c r="BB49" s="63"/>
      <c r="BC49" s="63"/>
      <c r="BD49" s="63">
        <f>+BB48+1</f>
        <v>21</v>
      </c>
      <c r="BE49" s="63">
        <f>+BD49+1</f>
        <v>22</v>
      </c>
      <c r="BF49" s="63">
        <f>+BE49+1</f>
        <v>23</v>
      </c>
      <c r="BG49" s="63">
        <f>+BF49+1</f>
        <v>24</v>
      </c>
      <c r="BH49" s="63">
        <f>+BG49+1</f>
        <v>25</v>
      </c>
      <c r="BI49" s="63">
        <f t="shared" ref="BI49" si="59">+BH49+1</f>
        <v>26</v>
      </c>
      <c r="BJ49" s="63">
        <f>+BI49+1</f>
        <v>27</v>
      </c>
      <c r="BK49" s="63">
        <f>+BJ49+1</f>
        <v>28</v>
      </c>
      <c r="BL49" s="63">
        <f>+BK49+1</f>
        <v>29</v>
      </c>
      <c r="BM49" s="63">
        <f>+BL49+1</f>
        <v>30</v>
      </c>
      <c r="BN49" s="63"/>
      <c r="BO49" s="533"/>
      <c r="BP49" s="63">
        <f t="shared" si="56"/>
        <v>44</v>
      </c>
      <c r="BR49" s="400"/>
      <c r="CB49" s="63" t="e">
        <f>+CB50+1</f>
        <v>#REF!</v>
      </c>
      <c r="CC49" s="533"/>
      <c r="CD49" s="63"/>
      <c r="CE49" s="63"/>
      <c r="CF49" s="63" t="e">
        <f>+CD48+1</f>
        <v>#REF!</v>
      </c>
      <c r="CG49" s="63" t="e">
        <f>+CF49+1</f>
        <v>#REF!</v>
      </c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 t="e">
        <f>+#REF!+1</f>
        <v>#REF!</v>
      </c>
      <c r="CS49" s="63" t="e">
        <f>+CR49+1</f>
        <v>#REF!</v>
      </c>
      <c r="CT49" s="63" t="e">
        <f>+CS49+1</f>
        <v>#REF!</v>
      </c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</row>
    <row r="50" spans="1:109" ht="30" customHeight="1" x14ac:dyDescent="0.25">
      <c r="A50" s="63">
        <f>+B51+1</f>
        <v>6</v>
      </c>
      <c r="B50" s="534"/>
      <c r="C50" s="535"/>
      <c r="D50" s="535"/>
      <c r="E50" s="535"/>
      <c r="F50" s="535"/>
      <c r="G50" s="536"/>
      <c r="H50" s="537"/>
      <c r="I50" s="535"/>
      <c r="J50" s="535"/>
      <c r="K50" s="536"/>
      <c r="L50" s="537"/>
      <c r="M50" s="535"/>
      <c r="N50" s="535"/>
      <c r="O50" s="536"/>
      <c r="P50" s="534"/>
      <c r="Q50" s="63">
        <f t="shared" si="53"/>
        <v>45</v>
      </c>
      <c r="AB50" s="415"/>
      <c r="AC50" s="63">
        <f>+AD51+1</f>
        <v>6</v>
      </c>
      <c r="AD50" s="534"/>
      <c r="AE50" s="535"/>
      <c r="AF50" s="535"/>
      <c r="AG50" s="535"/>
      <c r="AH50" s="535"/>
      <c r="AI50" s="536"/>
      <c r="AJ50" s="537"/>
      <c r="AK50" s="535"/>
      <c r="AL50" s="535"/>
      <c r="AM50" s="536"/>
      <c r="AZ50" s="63">
        <f>+BA51+1</f>
        <v>6</v>
      </c>
      <c r="BA50" s="534"/>
      <c r="BB50" s="535"/>
      <c r="BC50" s="535"/>
      <c r="BD50" s="535"/>
      <c r="BE50" s="535"/>
      <c r="BF50" s="536"/>
      <c r="BG50" s="537"/>
      <c r="BH50" s="535"/>
      <c r="BI50" s="535"/>
      <c r="BJ50" s="536"/>
      <c r="BK50" s="537"/>
      <c r="BL50" s="535"/>
      <c r="BM50" s="535"/>
      <c r="BN50" s="536"/>
      <c r="BO50" s="534"/>
      <c r="BP50" s="63">
        <f t="shared" si="56"/>
        <v>45</v>
      </c>
      <c r="CB50" s="63" t="e">
        <f>+CC51+1</f>
        <v>#REF!</v>
      </c>
      <c r="CC50" s="534"/>
      <c r="CD50" s="535"/>
      <c r="CE50" s="535"/>
      <c r="CF50" s="535"/>
      <c r="CG50" s="535"/>
      <c r="CH50" s="535"/>
      <c r="CI50" s="535"/>
      <c r="CJ50" s="535"/>
      <c r="CK50" s="535"/>
      <c r="CL50" s="535"/>
      <c r="CM50" s="535"/>
      <c r="CN50" s="535"/>
      <c r="CO50" s="535"/>
      <c r="CP50" s="535"/>
      <c r="CQ50" s="535"/>
      <c r="CR50" s="537"/>
      <c r="CS50" s="535"/>
      <c r="CT50" s="535"/>
      <c r="CU50" s="536"/>
      <c r="CV50" s="63"/>
      <c r="CW50" s="63"/>
      <c r="CX50" s="63"/>
      <c r="CY50" s="63"/>
      <c r="CZ50" s="63"/>
      <c r="DA50" s="63"/>
      <c r="DB50" s="63"/>
      <c r="DC50" s="63"/>
      <c r="DD50" s="63"/>
      <c r="DE50" s="63"/>
    </row>
    <row r="51" spans="1:109" ht="30" customHeight="1" x14ac:dyDescent="0.3">
      <c r="A51" s="63"/>
      <c r="B51" s="538">
        <f>+C51+1</f>
        <v>5</v>
      </c>
      <c r="C51" s="152">
        <f>+E51+1</f>
        <v>4</v>
      </c>
      <c r="D51" s="152"/>
      <c r="E51" s="152">
        <f>+F51+1</f>
        <v>3</v>
      </c>
      <c r="F51" s="152">
        <f>+G51+1</f>
        <v>2</v>
      </c>
      <c r="G51" s="152">
        <v>1</v>
      </c>
      <c r="H51" s="152">
        <f>+I51+1</f>
        <v>54</v>
      </c>
      <c r="I51" s="152">
        <f t="shared" ref="I51:N51" si="60">+J51+1</f>
        <v>53</v>
      </c>
      <c r="J51" s="152">
        <f t="shared" si="60"/>
        <v>52</v>
      </c>
      <c r="K51" s="152">
        <f t="shared" si="60"/>
        <v>51</v>
      </c>
      <c r="L51" s="152">
        <f t="shared" si="60"/>
        <v>50</v>
      </c>
      <c r="M51" s="152">
        <f t="shared" si="60"/>
        <v>49</v>
      </c>
      <c r="N51" s="152">
        <f t="shared" si="60"/>
        <v>48</v>
      </c>
      <c r="O51" s="152">
        <f>+P51+1</f>
        <v>47</v>
      </c>
      <c r="P51" s="152">
        <f>+Q50+1</f>
        <v>46</v>
      </c>
      <c r="Q51" s="63"/>
      <c r="S51" s="400"/>
      <c r="AC51" s="63"/>
      <c r="AD51" s="538">
        <f>+AE51+1</f>
        <v>5</v>
      </c>
      <c r="AE51" s="152">
        <f>+AG51+1</f>
        <v>4</v>
      </c>
      <c r="AF51" s="152"/>
      <c r="AG51" s="152">
        <f>+AH51+1</f>
        <v>3</v>
      </c>
      <c r="AH51" s="152">
        <f>+AI51+1</f>
        <v>2</v>
      </c>
      <c r="AI51" s="152">
        <v>1</v>
      </c>
      <c r="AJ51" s="152" t="e">
        <f t="shared" ref="AJ51" si="61">+AK51+1</f>
        <v>#REF!</v>
      </c>
      <c r="AK51" s="152" t="e">
        <f t="shared" ref="AK51" si="62">+AL51+1</f>
        <v>#REF!</v>
      </c>
      <c r="AL51" s="152" t="e">
        <f t="shared" ref="AL51" si="63">+AM51+1</f>
        <v>#REF!</v>
      </c>
      <c r="AM51" s="152" t="e">
        <f>+#REF!+1</f>
        <v>#REF!</v>
      </c>
      <c r="AZ51" s="63"/>
      <c r="BA51" s="538">
        <f>+BB51+1</f>
        <v>5</v>
      </c>
      <c r="BB51" s="152">
        <f>+BD51+1</f>
        <v>4</v>
      </c>
      <c r="BC51" s="152"/>
      <c r="BD51" s="152">
        <f>+BE51+1</f>
        <v>3</v>
      </c>
      <c r="BE51" s="152">
        <f>+BF51+1</f>
        <v>2</v>
      </c>
      <c r="BF51" s="152">
        <v>1</v>
      </c>
      <c r="BG51" s="152">
        <f>+BH51+1</f>
        <v>54</v>
      </c>
      <c r="BH51" s="152">
        <f t="shared" ref="BH51" si="64">+BI51+1</f>
        <v>53</v>
      </c>
      <c r="BI51" s="152">
        <f t="shared" ref="BI51" si="65">+BJ51+1</f>
        <v>52</v>
      </c>
      <c r="BJ51" s="152">
        <f t="shared" ref="BJ51" si="66">+BK51+1</f>
        <v>51</v>
      </c>
      <c r="BK51" s="152">
        <f t="shared" ref="BK51" si="67">+BL51+1</f>
        <v>50</v>
      </c>
      <c r="BL51" s="152">
        <f t="shared" ref="BL51" si="68">+BM51+1</f>
        <v>49</v>
      </c>
      <c r="BM51" s="152">
        <f t="shared" ref="BM51" si="69">+BN51+1</f>
        <v>48</v>
      </c>
      <c r="BN51" s="152">
        <f>+BO51+1</f>
        <v>47</v>
      </c>
      <c r="BO51" s="152">
        <f>+BP50+1</f>
        <v>46</v>
      </c>
      <c r="BP51" s="63"/>
      <c r="BR51" s="400"/>
      <c r="CB51" s="63"/>
      <c r="CC51" s="538" t="e">
        <f>+CD51+1</f>
        <v>#REF!</v>
      </c>
      <c r="CD51" s="152" t="e">
        <f>+CF51+1</f>
        <v>#REF!</v>
      </c>
      <c r="CE51" s="152"/>
      <c r="CF51" s="152" t="e">
        <f>+CG51+1</f>
        <v>#REF!</v>
      </c>
      <c r="CG51" s="152" t="e">
        <f>+#REF!+1</f>
        <v>#REF!</v>
      </c>
      <c r="CH51" s="152"/>
      <c r="CI51" s="152"/>
      <c r="CJ51" s="152"/>
      <c r="CK51" s="152"/>
      <c r="CL51" s="152"/>
      <c r="CM51" s="152"/>
      <c r="CN51" s="152"/>
      <c r="CO51" s="152"/>
      <c r="CP51" s="152"/>
      <c r="CQ51" s="152"/>
      <c r="CR51" s="152" t="e">
        <f t="shared" ref="CR51" si="70">+CS51+1</f>
        <v>#REF!</v>
      </c>
      <c r="CS51" s="152" t="e">
        <f t="shared" ref="CS51" si="71">+CT51+1</f>
        <v>#REF!</v>
      </c>
      <c r="CT51" s="152" t="e">
        <f t="shared" ref="CT51" si="72">+CU51+1</f>
        <v>#REF!</v>
      </c>
      <c r="CU51" s="152" t="e">
        <f>+#REF!+1</f>
        <v>#REF!</v>
      </c>
      <c r="CV51" s="152"/>
      <c r="CW51" s="152"/>
      <c r="CX51" s="152"/>
      <c r="CY51" s="152"/>
      <c r="CZ51" s="152"/>
      <c r="DA51" s="152"/>
      <c r="DB51" s="152"/>
      <c r="DC51" s="152"/>
      <c r="DD51" s="152"/>
      <c r="DE51" s="152"/>
    </row>
    <row r="52" spans="1:109" ht="30" customHeight="1" x14ac:dyDescent="0.2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</row>
  </sheetData>
  <mergeCells count="16">
    <mergeCell ref="BK20:BM20"/>
    <mergeCell ref="BK30:BN30"/>
    <mergeCell ref="BK40:BM40"/>
    <mergeCell ref="CT3:DG3"/>
    <mergeCell ref="CR20:CT20"/>
    <mergeCell ref="CR30:CU30"/>
    <mergeCell ref="CR33:CT33"/>
    <mergeCell ref="CR40:CT40"/>
    <mergeCell ref="AL3:AO3"/>
    <mergeCell ref="AJ33:AL33"/>
    <mergeCell ref="L30:O30"/>
    <mergeCell ref="L20:N20"/>
    <mergeCell ref="L40:N40"/>
    <mergeCell ref="AJ20:AL20"/>
    <mergeCell ref="AJ30:AM30"/>
    <mergeCell ref="AJ40:AL40"/>
  </mergeCells>
  <pageMargins left="0.7" right="0.7" top="0.75" bottom="0.75" header="0.3" footer="0.3"/>
  <pageSetup scale="15" orientation="landscape" horizontalDpi="0" verticalDpi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E6E40-61F6-AC41-82D5-2B678C558A5D}">
  <dimension ref="A3:AA68"/>
  <sheetViews>
    <sheetView showGridLines="0" topLeftCell="A3" workbookViewId="0">
      <selection activeCell="E11" sqref="E11"/>
    </sheetView>
  </sheetViews>
  <sheetFormatPr baseColWidth="10" defaultRowHeight="15" x14ac:dyDescent="0.2"/>
  <cols>
    <col min="1" max="1" width="10.5" customWidth="1"/>
    <col min="2" max="2" width="3.5" customWidth="1"/>
    <col min="3" max="3" width="12" customWidth="1"/>
    <col min="4" max="4" width="14" customWidth="1"/>
    <col min="5" max="5" width="15" customWidth="1"/>
    <col min="7" max="7" width="6.33203125" customWidth="1"/>
    <col min="9" max="9" width="6.33203125" customWidth="1"/>
    <col min="10" max="10" width="12.1640625" customWidth="1"/>
    <col min="11" max="11" width="15" customWidth="1"/>
    <col min="12" max="12" width="4" customWidth="1"/>
    <col min="15" max="15" width="18.5" customWidth="1"/>
    <col min="22" max="22" width="18.1640625" customWidth="1"/>
    <col min="25" max="25" width="13.5" style="31" customWidth="1"/>
    <col min="26" max="26" width="15" customWidth="1"/>
    <col min="27" max="27" width="16.5" customWidth="1"/>
  </cols>
  <sheetData>
    <row r="3" spans="1:27" x14ac:dyDescent="0.2">
      <c r="A3" t="s">
        <v>130</v>
      </c>
    </row>
    <row r="6" spans="1:27" x14ac:dyDescent="0.2">
      <c r="Z6" s="61"/>
      <c r="AA6" s="61" t="s">
        <v>289</v>
      </c>
    </row>
    <row r="7" spans="1:27" x14ac:dyDescent="0.2">
      <c r="A7" s="14" t="s">
        <v>21</v>
      </c>
      <c r="B7" s="15"/>
      <c r="C7" s="15"/>
      <c r="D7" s="659" t="s">
        <v>509</v>
      </c>
      <c r="E7" s="660"/>
      <c r="F7" s="660"/>
      <c r="G7" s="661"/>
      <c r="H7" s="634" t="s">
        <v>16</v>
      </c>
      <c r="I7" s="635"/>
      <c r="J7" s="662">
        <v>46144</v>
      </c>
      <c r="K7" s="663"/>
      <c r="L7" s="664"/>
      <c r="P7" s="100" t="s">
        <v>41</v>
      </c>
      <c r="Q7" s="100" t="s">
        <v>42</v>
      </c>
      <c r="R7" s="126" t="s">
        <v>53</v>
      </c>
      <c r="W7" s="94" t="s">
        <v>88</v>
      </c>
      <c r="X7" s="95" t="s">
        <v>42</v>
      </c>
      <c r="Y7" s="100" t="s">
        <v>107</v>
      </c>
      <c r="Z7" s="99">
        <f>SUM(Z8:Z52)</f>
        <v>17710</v>
      </c>
      <c r="AA7" s="309">
        <f>+Z7/Q11</f>
        <v>163.9814814814815</v>
      </c>
    </row>
    <row r="8" spans="1:27" ht="19" x14ac:dyDescent="0.25">
      <c r="A8" s="645" t="s">
        <v>7</v>
      </c>
      <c r="B8" s="646"/>
      <c r="C8" s="646"/>
      <c r="D8" s="646"/>
      <c r="E8" s="646"/>
      <c r="F8" s="646"/>
      <c r="G8" s="646"/>
      <c r="H8" s="646"/>
      <c r="I8" s="648" t="s">
        <v>23</v>
      </c>
      <c r="J8" s="636"/>
      <c r="K8" s="636"/>
      <c r="L8" s="637"/>
      <c r="O8" s="44" t="s">
        <v>0</v>
      </c>
      <c r="P8" s="45">
        <v>435</v>
      </c>
      <c r="Q8" s="44">
        <f>+D41</f>
        <v>100</v>
      </c>
      <c r="R8" s="46">
        <f>+P8*Q8</f>
        <v>43500</v>
      </c>
      <c r="V8" s="658" t="s">
        <v>183</v>
      </c>
      <c r="W8" s="658"/>
      <c r="X8" s="658"/>
      <c r="Y8" s="658"/>
    </row>
    <row r="9" spans="1:27" x14ac:dyDescent="0.2">
      <c r="A9" s="9" t="s">
        <v>3</v>
      </c>
      <c r="B9" s="6"/>
      <c r="C9" s="6" t="s">
        <v>4</v>
      </c>
      <c r="D9" s="665" t="s">
        <v>5</v>
      </c>
      <c r="E9" s="665"/>
      <c r="F9" s="665"/>
      <c r="G9" s="665" t="s">
        <v>109</v>
      </c>
      <c r="H9" s="666"/>
      <c r="I9" s="667"/>
      <c r="J9" s="668"/>
      <c r="K9" s="668"/>
      <c r="L9" s="669"/>
      <c r="O9" s="44" t="s">
        <v>1</v>
      </c>
      <c r="P9" s="45"/>
      <c r="Q9" s="44">
        <f>+D42</f>
        <v>0</v>
      </c>
      <c r="R9" s="46">
        <f>+P9*Q9</f>
        <v>0</v>
      </c>
      <c r="V9" t="s">
        <v>50</v>
      </c>
      <c r="W9" s="133">
        <v>700</v>
      </c>
      <c r="X9" s="122">
        <f>+H42</f>
        <v>1</v>
      </c>
      <c r="Y9" s="59">
        <f>+W9*X9</f>
        <v>700</v>
      </c>
    </row>
    <row r="10" spans="1:27" x14ac:dyDescent="0.2">
      <c r="A10" s="517">
        <v>0.77083333333333337</v>
      </c>
      <c r="B10" s="47" t="s">
        <v>6</v>
      </c>
      <c r="C10" s="458">
        <v>0.8125</v>
      </c>
      <c r="D10" s="38" t="s">
        <v>193</v>
      </c>
      <c r="E10" s="38"/>
      <c r="F10" s="39"/>
      <c r="G10" s="654"/>
      <c r="H10" s="655"/>
      <c r="I10" s="92" t="s">
        <v>92</v>
      </c>
      <c r="J10" s="56"/>
      <c r="K10" s="651">
        <v>0.70833333333333337</v>
      </c>
      <c r="L10" s="652"/>
      <c r="O10" s="44" t="s">
        <v>38</v>
      </c>
      <c r="P10" s="45">
        <v>180</v>
      </c>
      <c r="Q10" s="44">
        <f>+D43</f>
        <v>8</v>
      </c>
      <c r="R10" s="46">
        <f>+P10*Q10</f>
        <v>1440</v>
      </c>
      <c r="V10" t="s">
        <v>26</v>
      </c>
      <c r="W10" s="133">
        <v>1900</v>
      </c>
      <c r="X10" s="265">
        <f>+H41</f>
        <v>1</v>
      </c>
      <c r="Y10" s="59">
        <f>+W10*X10</f>
        <v>1900</v>
      </c>
    </row>
    <row r="11" spans="1:27" x14ac:dyDescent="0.2">
      <c r="A11" s="517">
        <f>+C10</f>
        <v>0.8125</v>
      </c>
      <c r="B11" s="47" t="s">
        <v>6</v>
      </c>
      <c r="C11" s="458">
        <v>0.83333333333333337</v>
      </c>
      <c r="D11" s="38" t="s">
        <v>644</v>
      </c>
      <c r="E11" s="38"/>
      <c r="F11" s="39"/>
      <c r="G11" s="654"/>
      <c r="H11" s="655"/>
      <c r="I11" s="92" t="s">
        <v>99</v>
      </c>
      <c r="K11" s="656">
        <v>0</v>
      </c>
      <c r="L11" s="657"/>
      <c r="O11" s="34" t="s">
        <v>14</v>
      </c>
      <c r="P11" s="34"/>
      <c r="Q11" s="34">
        <f>SUM(Q8:Q10)</f>
        <v>108</v>
      </c>
      <c r="R11" s="35">
        <f>SUM(R8:R10)</f>
        <v>44940</v>
      </c>
      <c r="V11" t="s">
        <v>329</v>
      </c>
      <c r="W11">
        <v>500</v>
      </c>
      <c r="X11" s="265"/>
      <c r="Y11" s="59">
        <f>+W11*X11</f>
        <v>0</v>
      </c>
    </row>
    <row r="12" spans="1:27" ht="16" thickBot="1" x14ac:dyDescent="0.25">
      <c r="A12" s="517">
        <f>+C11</f>
        <v>0.83333333333333337</v>
      </c>
      <c r="B12" s="47" t="s">
        <v>6</v>
      </c>
      <c r="C12" s="458">
        <v>0.875</v>
      </c>
      <c r="D12" s="38" t="s">
        <v>510</v>
      </c>
      <c r="E12" s="38"/>
      <c r="F12" s="39"/>
      <c r="G12" s="654"/>
      <c r="H12" s="655"/>
      <c r="I12" s="92" t="s">
        <v>94</v>
      </c>
      <c r="K12" s="656" t="s">
        <v>816</v>
      </c>
      <c r="L12" s="657"/>
      <c r="O12" s="44" t="s">
        <v>121</v>
      </c>
      <c r="P12" s="45">
        <v>3500</v>
      </c>
      <c r="Q12" s="44">
        <v>1</v>
      </c>
      <c r="R12" s="46">
        <f>+P12*Q12</f>
        <v>3500</v>
      </c>
      <c r="V12" s="25" t="s">
        <v>138</v>
      </c>
      <c r="W12" s="292"/>
      <c r="X12" s="264"/>
      <c r="Y12" s="258">
        <f>+W12*X12</f>
        <v>0</v>
      </c>
      <c r="Z12" s="259">
        <f>SUM(Y9:Y12)</f>
        <v>2600</v>
      </c>
    </row>
    <row r="13" spans="1:27" ht="16" thickBot="1" x14ac:dyDescent="0.25">
      <c r="A13" s="517">
        <v>0.875</v>
      </c>
      <c r="B13" s="47" t="s">
        <v>6</v>
      </c>
      <c r="C13" s="458"/>
      <c r="D13" s="38"/>
      <c r="E13" s="38"/>
      <c r="F13" s="39"/>
      <c r="G13" s="654"/>
      <c r="H13" s="655"/>
      <c r="I13" s="93" t="s">
        <v>224</v>
      </c>
      <c r="J13" s="57"/>
      <c r="K13" s="649">
        <v>0</v>
      </c>
      <c r="L13" s="650"/>
      <c r="O13" s="44" t="s">
        <v>139</v>
      </c>
      <c r="P13" s="45"/>
      <c r="Q13" s="44"/>
      <c r="R13" s="46">
        <f>+P13*Q13</f>
        <v>0</v>
      </c>
    </row>
    <row r="14" spans="1:27" ht="19" x14ac:dyDescent="0.25">
      <c r="A14" s="517"/>
      <c r="B14" s="47"/>
      <c r="C14" s="458"/>
      <c r="D14" s="38"/>
      <c r="E14" s="38"/>
      <c r="F14" s="39"/>
      <c r="G14" s="654"/>
      <c r="H14" s="655"/>
      <c r="I14" s="93"/>
      <c r="J14" s="57" t="s">
        <v>220</v>
      </c>
      <c r="K14" s="649">
        <v>0</v>
      </c>
      <c r="L14" s="650"/>
      <c r="O14" s="44" t="s">
        <v>140</v>
      </c>
      <c r="P14" s="45"/>
      <c r="Q14" s="44"/>
      <c r="R14" s="46">
        <f>+P14*Q14</f>
        <v>0</v>
      </c>
      <c r="V14" s="320" t="s">
        <v>40</v>
      </c>
      <c r="W14" s="320"/>
      <c r="X14" s="320"/>
      <c r="Y14" s="320"/>
    </row>
    <row r="15" spans="1:27" x14ac:dyDescent="0.2">
      <c r="A15" s="517"/>
      <c r="B15" s="47"/>
      <c r="C15" s="458">
        <v>0.5625</v>
      </c>
      <c r="D15" s="38" t="s">
        <v>100</v>
      </c>
      <c r="E15" s="38"/>
      <c r="F15" s="39"/>
      <c r="G15" s="654"/>
      <c r="H15" s="655"/>
      <c r="I15" s="93"/>
      <c r="J15" s="57" t="s">
        <v>221</v>
      </c>
      <c r="K15" s="649">
        <v>0</v>
      </c>
      <c r="L15" s="650"/>
      <c r="O15" s="44" t="s">
        <v>819</v>
      </c>
      <c r="P15" s="45">
        <v>500</v>
      </c>
      <c r="Q15" s="44">
        <v>1</v>
      </c>
      <c r="R15" s="46">
        <f>+P15*Q15</f>
        <v>500</v>
      </c>
      <c r="V15" t="s">
        <v>40</v>
      </c>
      <c r="W15" s="133">
        <v>700</v>
      </c>
      <c r="X15" s="266">
        <f>+F41</f>
        <v>3</v>
      </c>
      <c r="Y15" s="59">
        <f t="shared" ref="Y15:Y20" si="0">+W15*X15</f>
        <v>2100</v>
      </c>
    </row>
    <row r="16" spans="1:27" x14ac:dyDescent="0.2">
      <c r="A16" s="517"/>
      <c r="B16" s="47"/>
      <c r="C16" s="458"/>
      <c r="D16" s="38"/>
      <c r="E16" s="38"/>
      <c r="F16" s="39"/>
      <c r="G16" s="654"/>
      <c r="H16" s="655"/>
      <c r="I16" s="93"/>
      <c r="J16" s="57" t="s">
        <v>223</v>
      </c>
      <c r="K16" s="649">
        <v>0</v>
      </c>
      <c r="L16" s="650"/>
      <c r="O16" s="44" t="s">
        <v>22</v>
      </c>
      <c r="P16" s="45"/>
      <c r="Q16" s="44"/>
      <c r="R16" s="46">
        <f>+P16*Q16</f>
        <v>0</v>
      </c>
      <c r="V16" t="s">
        <v>207</v>
      </c>
      <c r="W16" s="133">
        <v>1400</v>
      </c>
      <c r="X16" s="265">
        <f>+F43</f>
        <v>1</v>
      </c>
      <c r="Y16" s="59">
        <f t="shared" si="0"/>
        <v>1400</v>
      </c>
    </row>
    <row r="17" spans="1:27" x14ac:dyDescent="0.2">
      <c r="A17" s="517"/>
      <c r="B17" s="47"/>
      <c r="C17" s="458"/>
      <c r="D17" s="38"/>
      <c r="E17" s="38"/>
      <c r="F17" s="39"/>
      <c r="G17" s="654"/>
      <c r="H17" s="655"/>
      <c r="I17" s="93"/>
      <c r="J17" s="57" t="s">
        <v>222</v>
      </c>
      <c r="K17" s="649">
        <v>0</v>
      </c>
      <c r="L17" s="650"/>
      <c r="O17" s="34" t="s">
        <v>141</v>
      </c>
      <c r="P17" s="37"/>
      <c r="Q17" s="34">
        <f>+D45</f>
        <v>5.4</v>
      </c>
      <c r="R17" s="35">
        <f>SUM(R12:R16)</f>
        <v>4000</v>
      </c>
      <c r="V17" t="s">
        <v>253</v>
      </c>
      <c r="W17" s="133">
        <v>1000</v>
      </c>
      <c r="X17" s="265">
        <f>+F42</f>
        <v>0</v>
      </c>
      <c r="Y17" s="59">
        <f t="shared" si="0"/>
        <v>0</v>
      </c>
    </row>
    <row r="18" spans="1:27" x14ac:dyDescent="0.2">
      <c r="A18" s="648" t="s">
        <v>2</v>
      </c>
      <c r="B18" s="636"/>
      <c r="C18" s="636"/>
      <c r="D18" s="636"/>
      <c r="E18" s="636"/>
      <c r="F18" s="646" t="s">
        <v>257</v>
      </c>
      <c r="G18" s="646"/>
      <c r="H18" s="647"/>
      <c r="I18" s="93"/>
      <c r="J18" s="57" t="s">
        <v>225</v>
      </c>
      <c r="K18" s="649">
        <v>0</v>
      </c>
      <c r="L18" s="650"/>
      <c r="O18" s="34" t="s">
        <v>53</v>
      </c>
      <c r="P18" s="68"/>
      <c r="Q18" s="68"/>
      <c r="R18" s="135">
        <f>+R17+R11</f>
        <v>48940</v>
      </c>
      <c r="V18" t="s">
        <v>55</v>
      </c>
      <c r="W18" s="133"/>
      <c r="X18" s="265">
        <f>+F44</f>
        <v>0</v>
      </c>
      <c r="Y18" s="59">
        <f t="shared" si="0"/>
        <v>0</v>
      </c>
    </row>
    <row r="19" spans="1:27" ht="16" thickBot="1" x14ac:dyDescent="0.25">
      <c r="A19" s="11" t="s">
        <v>8</v>
      </c>
      <c r="B19" s="12"/>
      <c r="C19" s="12"/>
      <c r="D19" s="12"/>
      <c r="E19" s="13"/>
      <c r="F19" s="4"/>
      <c r="H19" s="5"/>
      <c r="I19" s="638">
        <v>0</v>
      </c>
      <c r="J19" s="639"/>
      <c r="K19" s="639"/>
      <c r="L19" s="640"/>
      <c r="O19" s="124" t="s">
        <v>111</v>
      </c>
      <c r="R19" s="118">
        <v>20000</v>
      </c>
      <c r="V19" t="s">
        <v>153</v>
      </c>
      <c r="W19" s="133">
        <v>700</v>
      </c>
      <c r="X19" s="265">
        <f>+F45</f>
        <v>1</v>
      </c>
      <c r="Y19" s="59">
        <f t="shared" si="0"/>
        <v>700</v>
      </c>
    </row>
    <row r="20" spans="1:27" ht="20" thickBot="1" x14ac:dyDescent="0.3">
      <c r="A20" s="48"/>
      <c r="B20" s="278"/>
      <c r="C20" s="42" t="s">
        <v>811</v>
      </c>
      <c r="D20" s="42"/>
      <c r="E20" s="41"/>
      <c r="F20" s="271"/>
      <c r="G20" s="39"/>
      <c r="H20" s="272"/>
      <c r="I20" s="92" t="s">
        <v>93</v>
      </c>
      <c r="J20" s="55"/>
      <c r="K20" s="651">
        <v>0.66666666666666663</v>
      </c>
      <c r="L20" s="652"/>
      <c r="O20" s="124" t="s">
        <v>102</v>
      </c>
      <c r="R20" s="125">
        <f>+R18-R19</f>
        <v>28940</v>
      </c>
      <c r="V20" s="25" t="s">
        <v>122</v>
      </c>
      <c r="W20" s="293">
        <v>200</v>
      </c>
      <c r="X20" s="264">
        <v>4</v>
      </c>
      <c r="Y20" s="258">
        <f t="shared" si="0"/>
        <v>800</v>
      </c>
      <c r="Z20" s="259">
        <f>SUM(Y15:Y20)</f>
        <v>5000</v>
      </c>
      <c r="AA20" s="294">
        <f>+Z12+Z20</f>
        <v>7600</v>
      </c>
    </row>
    <row r="21" spans="1:27" x14ac:dyDescent="0.2">
      <c r="A21" s="49" t="s">
        <v>25</v>
      </c>
      <c r="B21" s="12"/>
      <c r="C21" s="12"/>
      <c r="D21" s="12"/>
      <c r="E21" s="13"/>
      <c r="I21" s="92" t="s">
        <v>22</v>
      </c>
      <c r="J21" s="16"/>
      <c r="K21" s="632">
        <v>0</v>
      </c>
      <c r="L21" s="633"/>
      <c r="O21" t="s">
        <v>36</v>
      </c>
      <c r="R21" s="123">
        <f>+Z7</f>
        <v>17710</v>
      </c>
      <c r="W21" s="134"/>
      <c r="Y21"/>
    </row>
    <row r="22" spans="1:27" ht="20" thickBot="1" x14ac:dyDescent="0.3">
      <c r="A22" s="48"/>
      <c r="B22" s="278"/>
      <c r="C22" s="42" t="s">
        <v>812</v>
      </c>
      <c r="D22" s="42"/>
      <c r="E22" s="41"/>
      <c r="F22" s="271"/>
      <c r="G22" s="39"/>
      <c r="H22" s="272"/>
      <c r="I22" s="93" t="s">
        <v>95</v>
      </c>
      <c r="J22" s="50"/>
      <c r="K22" s="632">
        <v>0</v>
      </c>
      <c r="L22" s="633"/>
      <c r="O22" s="6" t="s">
        <v>124</v>
      </c>
      <c r="R22" s="36">
        <f>+R20-R21</f>
        <v>11230</v>
      </c>
      <c r="V22" s="212" t="s">
        <v>255</v>
      </c>
      <c r="W22" s="212"/>
      <c r="X22" s="212"/>
      <c r="Y22" s="212"/>
    </row>
    <row r="23" spans="1:27" ht="16" thickTop="1" x14ac:dyDescent="0.2">
      <c r="A23" s="11" t="s">
        <v>9</v>
      </c>
      <c r="B23" s="12"/>
      <c r="C23" s="12"/>
      <c r="D23" s="12"/>
      <c r="E23" s="13"/>
      <c r="I23" s="92" t="s">
        <v>96</v>
      </c>
      <c r="J23" s="16"/>
      <c r="K23" s="632">
        <v>0</v>
      </c>
      <c r="L23" s="633"/>
      <c r="V23" t="s">
        <v>105</v>
      </c>
      <c r="W23" s="133">
        <v>65</v>
      </c>
      <c r="X23" s="122">
        <f>+Q11</f>
        <v>108</v>
      </c>
      <c r="Y23" s="59">
        <f>+W23*X23</f>
        <v>7020</v>
      </c>
    </row>
    <row r="24" spans="1:27" x14ac:dyDescent="0.2">
      <c r="A24" s="9" t="s">
        <v>13</v>
      </c>
      <c r="B24" s="277"/>
      <c r="C24" s="592" t="s">
        <v>814</v>
      </c>
      <c r="D24" s="122"/>
      <c r="E24" s="273"/>
      <c r="F24" s="43"/>
      <c r="G24" s="43"/>
      <c r="H24" s="43"/>
      <c r="I24" s="638" t="s">
        <v>270</v>
      </c>
      <c r="J24" s="639"/>
      <c r="K24" s="639"/>
      <c r="L24" s="640"/>
      <c r="V24" t="s">
        <v>254</v>
      </c>
      <c r="W24" s="133">
        <v>20</v>
      </c>
      <c r="X24" s="122">
        <f>+W1</f>
        <v>0</v>
      </c>
      <c r="Y24" s="59">
        <f>+W24*X24</f>
        <v>0</v>
      </c>
    </row>
    <row r="25" spans="1:27" x14ac:dyDescent="0.2">
      <c r="A25" s="9" t="s">
        <v>256</v>
      </c>
      <c r="B25" s="277"/>
      <c r="C25" s="277" t="s">
        <v>815</v>
      </c>
      <c r="D25" s="122"/>
      <c r="E25" s="273"/>
      <c r="F25" s="43"/>
      <c r="G25" s="43"/>
      <c r="H25" s="43"/>
      <c r="I25" s="274"/>
      <c r="J25" s="132" t="s">
        <v>232</v>
      </c>
      <c r="K25" s="310">
        <f>+K26*18+K27*16+K28*16</f>
        <v>150</v>
      </c>
      <c r="L25" s="311"/>
      <c r="V25" t="s">
        <v>101</v>
      </c>
      <c r="W25" s="31"/>
      <c r="X25" s="122"/>
      <c r="Y25" s="59">
        <f>+W25*X25</f>
        <v>0</v>
      </c>
    </row>
    <row r="26" spans="1:27" ht="16" thickBot="1" x14ac:dyDescent="0.25">
      <c r="A26" s="9" t="s">
        <v>20</v>
      </c>
      <c r="B26" s="277"/>
      <c r="C26" s="277" t="s">
        <v>284</v>
      </c>
      <c r="D26" s="122"/>
      <c r="E26" s="273"/>
      <c r="F26" s="43"/>
      <c r="G26" s="43"/>
      <c r="H26" s="43"/>
      <c r="I26" s="93" t="s">
        <v>271</v>
      </c>
      <c r="J26" s="50"/>
      <c r="K26" s="632">
        <v>3</v>
      </c>
      <c r="L26" s="633"/>
      <c r="V26" s="25" t="s">
        <v>135</v>
      </c>
      <c r="W26" s="118"/>
      <c r="X26" s="264"/>
      <c r="Y26" s="258">
        <f>+W26*X26</f>
        <v>0</v>
      </c>
      <c r="Z26" s="259">
        <f>SUM(Y23:Y26)</f>
        <v>7020</v>
      </c>
    </row>
    <row r="27" spans="1:27" x14ac:dyDescent="0.2">
      <c r="A27" s="10" t="s">
        <v>20</v>
      </c>
      <c r="B27" s="278"/>
      <c r="C27" s="278" t="s">
        <v>813</v>
      </c>
      <c r="D27" s="268"/>
      <c r="E27" s="269"/>
      <c r="F27" s="271"/>
      <c r="G27" s="39"/>
      <c r="H27" s="272"/>
      <c r="I27" s="93" t="s">
        <v>226</v>
      </c>
      <c r="J27" s="50"/>
      <c r="K27" s="632">
        <v>3</v>
      </c>
      <c r="L27" s="633"/>
      <c r="Y27"/>
    </row>
    <row r="28" spans="1:27" ht="19" x14ac:dyDescent="0.25">
      <c r="A28" s="11" t="s">
        <v>38</v>
      </c>
      <c r="B28" s="12"/>
      <c r="C28" s="12"/>
      <c r="D28" s="12"/>
      <c r="E28" s="13"/>
      <c r="F28" s="2"/>
      <c r="G28" s="3"/>
      <c r="H28" s="136"/>
      <c r="I28" s="93" t="s">
        <v>227</v>
      </c>
      <c r="J28" s="50"/>
      <c r="K28" s="632">
        <v>3</v>
      </c>
      <c r="L28" s="633"/>
      <c r="V28" s="212" t="s">
        <v>126</v>
      </c>
      <c r="W28" s="212"/>
      <c r="X28" s="212"/>
      <c r="Y28" s="212"/>
    </row>
    <row r="29" spans="1:27" x14ac:dyDescent="0.2">
      <c r="A29" s="10"/>
      <c r="B29" s="641" t="s">
        <v>272</v>
      </c>
      <c r="C29" s="641"/>
      <c r="D29" s="641"/>
      <c r="E29" s="642"/>
      <c r="F29" s="7"/>
      <c r="G29" s="8"/>
      <c r="H29" s="1"/>
      <c r="I29" s="93"/>
      <c r="J29" s="50" t="s">
        <v>46</v>
      </c>
      <c r="K29" s="643">
        <f>SUM(K26:L28)</f>
        <v>9</v>
      </c>
      <c r="L29" s="644"/>
      <c r="V29" s="30" t="s">
        <v>57</v>
      </c>
      <c r="W29" s="133">
        <v>250</v>
      </c>
      <c r="X29" s="265">
        <f>+K26</f>
        <v>3</v>
      </c>
      <c r="Y29" s="59">
        <f>+W29*X29</f>
        <v>750</v>
      </c>
    </row>
    <row r="30" spans="1:27" x14ac:dyDescent="0.2">
      <c r="A30" s="645" t="s">
        <v>127</v>
      </c>
      <c r="B30" s="646"/>
      <c r="C30" s="646"/>
      <c r="D30" s="646"/>
      <c r="E30" s="646"/>
      <c r="F30" s="646"/>
      <c r="G30" s="646"/>
      <c r="H30" s="647"/>
      <c r="I30" s="638" t="s">
        <v>283</v>
      </c>
      <c r="J30" s="639"/>
      <c r="K30" s="639"/>
      <c r="L30" s="640"/>
      <c r="V30" s="30" t="s">
        <v>58</v>
      </c>
      <c r="W30" s="133">
        <v>230</v>
      </c>
      <c r="X30" s="265">
        <f>+K27</f>
        <v>3</v>
      </c>
      <c r="Y30" s="59">
        <f>+W30*X30</f>
        <v>690</v>
      </c>
      <c r="Z30" s="31"/>
    </row>
    <row r="31" spans="1:27" x14ac:dyDescent="0.2">
      <c r="A31" s="4" t="s">
        <v>809</v>
      </c>
      <c r="I31" s="93" t="s">
        <v>652</v>
      </c>
      <c r="J31" s="50"/>
      <c r="K31" s="632" t="s">
        <v>187</v>
      </c>
      <c r="L31" s="633"/>
      <c r="V31" s="30" t="s">
        <v>59</v>
      </c>
      <c r="W31" s="133">
        <v>250</v>
      </c>
      <c r="X31" s="265">
        <f>+K28</f>
        <v>3</v>
      </c>
      <c r="Y31" s="59">
        <f>+W31*X31</f>
        <v>750</v>
      </c>
    </row>
    <row r="32" spans="1:27" ht="16" thickBot="1" x14ac:dyDescent="0.25">
      <c r="A32" s="4" t="s">
        <v>810</v>
      </c>
      <c r="I32" s="93" t="s">
        <v>653</v>
      </c>
      <c r="J32" s="50"/>
      <c r="K32" s="632">
        <v>0</v>
      </c>
      <c r="L32" s="633"/>
      <c r="V32" s="260" t="s">
        <v>47</v>
      </c>
      <c r="W32" s="293">
        <v>25</v>
      </c>
      <c r="X32" s="263"/>
      <c r="Y32" s="258">
        <f>+W32*X32</f>
        <v>0</v>
      </c>
      <c r="Z32" s="261">
        <f>SUM(Y29:Y32)</f>
        <v>2190</v>
      </c>
    </row>
    <row r="33" spans="1:27" x14ac:dyDescent="0.2">
      <c r="A33" s="4" t="s">
        <v>817</v>
      </c>
      <c r="I33" s="93" t="s">
        <v>654</v>
      </c>
      <c r="J33" s="50"/>
      <c r="K33" s="632" t="s">
        <v>187</v>
      </c>
      <c r="L33" s="633"/>
      <c r="W33" s="31"/>
      <c r="X33" s="31"/>
    </row>
    <row r="34" spans="1:27" ht="19" x14ac:dyDescent="0.25">
      <c r="A34" s="4" t="s">
        <v>818</v>
      </c>
      <c r="I34" s="93" t="s">
        <v>628</v>
      </c>
      <c r="J34" s="50"/>
      <c r="K34" s="632">
        <v>0</v>
      </c>
      <c r="L34" s="633"/>
      <c r="V34" s="212" t="s">
        <v>49</v>
      </c>
      <c r="W34" s="212"/>
      <c r="X34" s="212"/>
      <c r="Y34" s="212"/>
    </row>
    <row r="35" spans="1:27" x14ac:dyDescent="0.2">
      <c r="A35" s="4"/>
      <c r="I35" s="93" t="s">
        <v>645</v>
      </c>
      <c r="J35" s="50"/>
      <c r="K35" s="632" t="s">
        <v>173</v>
      </c>
      <c r="L35" s="633"/>
      <c r="V35" t="s">
        <v>108</v>
      </c>
      <c r="W35" s="133">
        <v>1000</v>
      </c>
      <c r="X35" s="122"/>
      <c r="Y35" s="59">
        <f>+W35*X35</f>
        <v>0</v>
      </c>
    </row>
    <row r="36" spans="1:27" x14ac:dyDescent="0.2">
      <c r="A36" s="4"/>
      <c r="I36" s="638" t="s">
        <v>172</v>
      </c>
      <c r="J36" s="639"/>
      <c r="K36" s="639"/>
      <c r="L36" s="640"/>
      <c r="V36" t="s">
        <v>268</v>
      </c>
      <c r="W36" s="133">
        <v>400</v>
      </c>
      <c r="X36" s="122">
        <v>1</v>
      </c>
      <c r="Y36" s="59">
        <f>+W36*X36</f>
        <v>400</v>
      </c>
    </row>
    <row r="37" spans="1:27" x14ac:dyDescent="0.2">
      <c r="A37" s="4"/>
      <c r="I37" s="313" t="s">
        <v>647</v>
      </c>
      <c r="J37" s="3"/>
      <c r="K37" s="632" t="s">
        <v>309</v>
      </c>
      <c r="L37" s="633"/>
      <c r="V37" t="s">
        <v>269</v>
      </c>
      <c r="W37" s="133">
        <v>500</v>
      </c>
      <c r="X37" s="122">
        <v>1</v>
      </c>
      <c r="Y37" s="59">
        <f>+W37*X37</f>
        <v>500</v>
      </c>
    </row>
    <row r="38" spans="1:27" ht="16" thickBot="1" x14ac:dyDescent="0.25">
      <c r="A38" s="4"/>
      <c r="I38" s="93" t="s">
        <v>648</v>
      </c>
      <c r="K38" s="632" t="s">
        <v>656</v>
      </c>
      <c r="L38" s="633"/>
      <c r="V38" s="25" t="s">
        <v>109</v>
      </c>
      <c r="W38" s="25"/>
      <c r="X38" s="25"/>
      <c r="Y38" s="258"/>
      <c r="Z38" s="259">
        <f>SUM(Y35:Y38)</f>
        <v>900</v>
      </c>
    </row>
    <row r="39" spans="1:27" x14ac:dyDescent="0.2">
      <c r="A39" s="4"/>
      <c r="I39" s="92" t="s">
        <v>649</v>
      </c>
      <c r="K39" s="632" t="s">
        <v>173</v>
      </c>
      <c r="L39" s="633"/>
    </row>
    <row r="40" spans="1:27" x14ac:dyDescent="0.2">
      <c r="A40" s="634" t="s">
        <v>10</v>
      </c>
      <c r="B40" s="635"/>
      <c r="C40" s="635"/>
      <c r="D40" s="635"/>
      <c r="E40" s="636" t="s">
        <v>29</v>
      </c>
      <c r="F40" s="636"/>
      <c r="G40" s="636"/>
      <c r="H40" s="637"/>
      <c r="I40" s="92" t="s">
        <v>356</v>
      </c>
      <c r="K40" s="632" t="s">
        <v>309</v>
      </c>
      <c r="L40" s="633"/>
      <c r="Y40"/>
      <c r="AA40" s="33"/>
    </row>
    <row r="41" spans="1:27" ht="19" x14ac:dyDescent="0.25">
      <c r="A41" s="9" t="s">
        <v>0</v>
      </c>
      <c r="D41" s="40">
        <v>100</v>
      </c>
      <c r="E41" s="27" t="s">
        <v>17</v>
      </c>
      <c r="F41" s="51">
        <v>3</v>
      </c>
      <c r="G41" s="204" t="s">
        <v>26</v>
      </c>
      <c r="H41" s="205">
        <v>1</v>
      </c>
      <c r="I41" s="92" t="s">
        <v>650</v>
      </c>
      <c r="K41" s="632">
        <v>0</v>
      </c>
      <c r="L41" s="633"/>
      <c r="Y41"/>
    </row>
    <row r="42" spans="1:27" ht="19" x14ac:dyDescent="0.25">
      <c r="A42" s="9" t="s">
        <v>1</v>
      </c>
      <c r="B42" t="s">
        <v>11</v>
      </c>
      <c r="D42" s="88"/>
      <c r="E42" s="28" t="s">
        <v>214</v>
      </c>
      <c r="F42" s="52"/>
      <c r="G42" s="206" t="s">
        <v>28</v>
      </c>
      <c r="H42" s="207">
        <v>1</v>
      </c>
      <c r="I42" s="638" t="s">
        <v>49</v>
      </c>
      <c r="J42" s="639"/>
      <c r="K42" s="639"/>
      <c r="L42" s="640"/>
      <c r="Y42"/>
    </row>
    <row r="43" spans="1:27" ht="19" x14ac:dyDescent="0.25">
      <c r="A43" s="9" t="s">
        <v>12</v>
      </c>
      <c r="D43" s="88">
        <v>8</v>
      </c>
      <c r="E43" s="28" t="s">
        <v>18</v>
      </c>
      <c r="F43" s="52">
        <v>1</v>
      </c>
      <c r="G43" s="206"/>
      <c r="H43" s="207"/>
      <c r="I43" s="53" t="s">
        <v>48</v>
      </c>
      <c r="J43" s="47"/>
      <c r="K43" s="628" t="s">
        <v>808</v>
      </c>
      <c r="L43" s="629"/>
      <c r="Y43"/>
    </row>
    <row r="44" spans="1:27" ht="17" thickBot="1" x14ac:dyDescent="0.25">
      <c r="A44" s="9"/>
      <c r="B44" s="6" t="s">
        <v>14</v>
      </c>
      <c r="D44" s="29">
        <f>SUM(D41:D43)</f>
        <v>108</v>
      </c>
      <c r="E44" s="28" t="s">
        <v>24</v>
      </c>
      <c r="F44" s="52"/>
      <c r="G44" s="208" t="s">
        <v>46</v>
      </c>
      <c r="H44" s="202">
        <f>SUM(H41:H43)</f>
        <v>2</v>
      </c>
      <c r="I44" s="53" t="s">
        <v>27</v>
      </c>
      <c r="J44" s="47"/>
      <c r="K44" s="630" t="s">
        <v>110</v>
      </c>
      <c r="L44" s="631"/>
    </row>
    <row r="45" spans="1:27" ht="17" thickTop="1" x14ac:dyDescent="0.2">
      <c r="A45" s="4"/>
      <c r="D45" s="137">
        <f>+D44/20</f>
        <v>5.4</v>
      </c>
      <c r="E45" s="28" t="s">
        <v>27</v>
      </c>
      <c r="F45" s="52">
        <v>1</v>
      </c>
      <c r="I45" s="54"/>
      <c r="J45" s="89"/>
      <c r="K45" s="630"/>
      <c r="L45" s="631"/>
    </row>
    <row r="46" spans="1:27" ht="17" thickBot="1" x14ac:dyDescent="0.25">
      <c r="A46" s="4"/>
      <c r="E46" s="28"/>
      <c r="F46" s="52"/>
      <c r="L46" s="5"/>
    </row>
    <row r="47" spans="1:27" ht="16" x14ac:dyDescent="0.2">
      <c r="A47" s="4" t="s">
        <v>45</v>
      </c>
      <c r="C47" s="47">
        <v>2</v>
      </c>
      <c r="E47" s="201" t="s">
        <v>46</v>
      </c>
      <c r="F47" s="203">
        <f>SUM(F41:F46)</f>
        <v>5</v>
      </c>
      <c r="J47" s="18"/>
      <c r="K47" s="19"/>
      <c r="L47" s="5"/>
      <c r="N47" s="90" t="s">
        <v>52</v>
      </c>
      <c r="O47" s="90" t="s">
        <v>273</v>
      </c>
      <c r="P47" s="90" t="s">
        <v>182</v>
      </c>
      <c r="Q47" s="291" t="s">
        <v>51</v>
      </c>
      <c r="R47" s="90" t="s">
        <v>46</v>
      </c>
    </row>
    <row r="48" spans="1:27" x14ac:dyDescent="0.2">
      <c r="A48" s="4" t="s">
        <v>34</v>
      </c>
      <c r="C48" s="47">
        <f>+L65</f>
        <v>0</v>
      </c>
      <c r="J48" s="20"/>
      <c r="K48" s="21"/>
      <c r="L48" s="5"/>
    </row>
    <row r="49" spans="1:25" x14ac:dyDescent="0.2">
      <c r="A49" s="4" t="s">
        <v>35</v>
      </c>
      <c r="C49" s="89">
        <f>+A65</f>
        <v>0</v>
      </c>
      <c r="J49" s="20"/>
      <c r="K49" s="21"/>
      <c r="L49" s="5"/>
    </row>
    <row r="50" spans="1:25" x14ac:dyDescent="0.2">
      <c r="A50" s="4"/>
      <c r="C50" s="90">
        <f>SUM(C47:C49)</f>
        <v>2</v>
      </c>
      <c r="J50" s="20"/>
      <c r="K50" s="21"/>
      <c r="L50" s="5"/>
    </row>
    <row r="51" spans="1:25" x14ac:dyDescent="0.2">
      <c r="A51" s="4"/>
      <c r="J51" s="20"/>
      <c r="K51" s="21"/>
      <c r="L51" s="5"/>
    </row>
    <row r="52" spans="1:25" x14ac:dyDescent="0.2">
      <c r="A52" s="4"/>
      <c r="J52" s="20"/>
      <c r="K52" s="21"/>
      <c r="L52" s="5"/>
    </row>
    <row r="53" spans="1:25" x14ac:dyDescent="0.2">
      <c r="A53" s="4"/>
      <c r="G53" s="6"/>
      <c r="J53" s="20"/>
      <c r="K53" s="21"/>
      <c r="L53" s="5"/>
    </row>
    <row r="54" spans="1:25" x14ac:dyDescent="0.2">
      <c r="A54" s="4"/>
      <c r="J54" s="20"/>
      <c r="K54" s="21"/>
      <c r="L54" s="5"/>
    </row>
    <row r="55" spans="1:25" x14ac:dyDescent="0.2">
      <c r="A55" s="4"/>
      <c r="J55" s="20"/>
      <c r="K55" s="21"/>
      <c r="L55" s="5"/>
    </row>
    <row r="56" spans="1:25" x14ac:dyDescent="0.2">
      <c r="A56" s="4"/>
      <c r="F56" s="6" t="s">
        <v>19</v>
      </c>
      <c r="J56" s="20"/>
      <c r="K56" s="21"/>
      <c r="L56" s="5"/>
    </row>
    <row r="57" spans="1:25" ht="16" thickBot="1" x14ac:dyDescent="0.25">
      <c r="A57" s="4"/>
      <c r="J57" s="20"/>
      <c r="K57" s="21"/>
      <c r="L57" s="5"/>
    </row>
    <row r="58" spans="1:25" x14ac:dyDescent="0.2">
      <c r="A58" s="4"/>
      <c r="E58" s="18"/>
      <c r="F58" s="24"/>
      <c r="G58" s="24"/>
      <c r="H58" s="19"/>
      <c r="J58" s="20"/>
      <c r="K58" s="21"/>
      <c r="L58" s="5"/>
      <c r="W58" s="31"/>
      <c r="Y58"/>
    </row>
    <row r="59" spans="1:25" x14ac:dyDescent="0.2">
      <c r="A59" s="4"/>
      <c r="E59" s="20"/>
      <c r="H59" s="21"/>
      <c r="J59" s="20"/>
      <c r="K59" s="21"/>
      <c r="L59" s="5"/>
      <c r="Y59"/>
    </row>
    <row r="60" spans="1:25" x14ac:dyDescent="0.2">
      <c r="A60" s="4"/>
      <c r="E60" s="20"/>
      <c r="H60" s="21"/>
      <c r="J60" s="20"/>
      <c r="K60" s="21"/>
      <c r="L60" s="5"/>
      <c r="Y60"/>
    </row>
    <row r="61" spans="1:25" x14ac:dyDescent="0.2">
      <c r="A61" s="4"/>
      <c r="E61" s="20"/>
      <c r="H61" s="21"/>
      <c r="J61" s="20"/>
      <c r="K61" s="21"/>
      <c r="L61" s="5"/>
      <c r="Y61"/>
    </row>
    <row r="62" spans="1:25" x14ac:dyDescent="0.2">
      <c r="A62" s="4"/>
      <c r="E62" s="20"/>
      <c r="H62" s="21"/>
      <c r="J62" s="20"/>
      <c r="K62" s="21"/>
      <c r="L62" s="5"/>
      <c r="Y62"/>
    </row>
    <row r="63" spans="1:25" x14ac:dyDescent="0.2">
      <c r="A63" s="4"/>
      <c r="E63" s="20"/>
      <c r="H63" s="21"/>
      <c r="J63" s="20"/>
      <c r="K63" s="21"/>
      <c r="L63" s="5"/>
      <c r="P63" s="443">
        <f>SUM(P48:P62)</f>
        <v>0</v>
      </c>
      <c r="Q63" s="443">
        <f>SUM(Q48:Q62)</f>
        <v>0</v>
      </c>
      <c r="R63" s="443">
        <f>SUM(R48:R62)</f>
        <v>0</v>
      </c>
      <c r="Y63"/>
    </row>
    <row r="64" spans="1:25" ht="16" thickBot="1" x14ac:dyDescent="0.25">
      <c r="A64" s="4"/>
      <c r="E64" s="22"/>
      <c r="F64" s="25"/>
      <c r="G64" s="25"/>
      <c r="H64" s="23"/>
      <c r="J64" s="22"/>
      <c r="K64" s="23"/>
      <c r="L64" s="5"/>
      <c r="Y64"/>
    </row>
    <row r="65" spans="1:25" x14ac:dyDescent="0.2">
      <c r="A65" s="275">
        <f>SUM(C65:H65)</f>
        <v>0</v>
      </c>
      <c r="B65" s="8"/>
      <c r="C65" s="214"/>
      <c r="D65" s="8"/>
      <c r="E65" s="8"/>
      <c r="F65" s="8"/>
      <c r="G65" s="8"/>
      <c r="H65" s="8"/>
      <c r="I65" s="8"/>
      <c r="J65" s="8"/>
      <c r="K65" s="8"/>
      <c r="L65" s="276">
        <f>SUM(L47:L64)</f>
        <v>0</v>
      </c>
      <c r="Y65"/>
    </row>
    <row r="66" spans="1:25" x14ac:dyDescent="0.2">
      <c r="Y66"/>
    </row>
    <row r="67" spans="1:25" x14ac:dyDescent="0.2">
      <c r="Y67"/>
    </row>
    <row r="68" spans="1:25" x14ac:dyDescent="0.2">
      <c r="Y68"/>
    </row>
  </sheetData>
  <mergeCells count="58">
    <mergeCell ref="K43:L43"/>
    <mergeCell ref="K44:L44"/>
    <mergeCell ref="K45:L45"/>
    <mergeCell ref="K39:L39"/>
    <mergeCell ref="A40:D40"/>
    <mergeCell ref="E40:H40"/>
    <mergeCell ref="K40:L40"/>
    <mergeCell ref="K41:L41"/>
    <mergeCell ref="I42:L42"/>
    <mergeCell ref="K38:L38"/>
    <mergeCell ref="B29:E29"/>
    <mergeCell ref="K29:L29"/>
    <mergeCell ref="A30:H30"/>
    <mergeCell ref="I30:L30"/>
    <mergeCell ref="K31:L31"/>
    <mergeCell ref="K32:L32"/>
    <mergeCell ref="K33:L33"/>
    <mergeCell ref="K34:L34"/>
    <mergeCell ref="K35:L35"/>
    <mergeCell ref="I36:L36"/>
    <mergeCell ref="K37:L37"/>
    <mergeCell ref="K28:L28"/>
    <mergeCell ref="A18:E18"/>
    <mergeCell ref="F18:H18"/>
    <mergeCell ref="K18:L18"/>
    <mergeCell ref="I19:L19"/>
    <mergeCell ref="K20:L20"/>
    <mergeCell ref="K21:L21"/>
    <mergeCell ref="K22:L22"/>
    <mergeCell ref="K23:L23"/>
    <mergeCell ref="I24:L24"/>
    <mergeCell ref="K26:L26"/>
    <mergeCell ref="K27:L27"/>
    <mergeCell ref="G15:H15"/>
    <mergeCell ref="K15:L15"/>
    <mergeCell ref="G16:H16"/>
    <mergeCell ref="K16:L16"/>
    <mergeCell ref="G17:H17"/>
    <mergeCell ref="K17:L17"/>
    <mergeCell ref="G12:H12"/>
    <mergeCell ref="K12:L12"/>
    <mergeCell ref="G13:H13"/>
    <mergeCell ref="K13:L13"/>
    <mergeCell ref="G14:H14"/>
    <mergeCell ref="K14:L14"/>
    <mergeCell ref="V8:Y8"/>
    <mergeCell ref="G11:H11"/>
    <mergeCell ref="K11:L11"/>
    <mergeCell ref="D7:G7"/>
    <mergeCell ref="H7:I7"/>
    <mergeCell ref="J7:L7"/>
    <mergeCell ref="A8:H8"/>
    <mergeCell ref="I8:L8"/>
    <mergeCell ref="D9:F9"/>
    <mergeCell ref="G9:H9"/>
    <mergeCell ref="I9:L9"/>
    <mergeCell ref="G10:H10"/>
    <mergeCell ref="K10:L10"/>
  </mergeCells>
  <conditionalFormatting sqref="K11:L18">
    <cfRule type="notContainsText" dxfId="19" priority="5" operator="notContains" text="0">
      <formula>ISERROR(SEARCH("0",K11))</formula>
    </cfRule>
  </conditionalFormatting>
  <conditionalFormatting sqref="K21:L23">
    <cfRule type="notContainsText" dxfId="18" priority="4" operator="notContains" text="0">
      <formula>ISERROR(SEARCH("0",K21))</formula>
    </cfRule>
  </conditionalFormatting>
  <conditionalFormatting sqref="K26:L28">
    <cfRule type="notContainsText" dxfId="17" priority="3" operator="notContains" text="0">
      <formula>ISERROR(SEARCH("0",K26))</formula>
    </cfRule>
  </conditionalFormatting>
  <conditionalFormatting sqref="K31:L35">
    <cfRule type="notContainsText" dxfId="16" priority="2" operator="notContains" text="0">
      <formula>ISERROR(SEARCH("0",K31))</formula>
    </cfRule>
  </conditionalFormatting>
  <conditionalFormatting sqref="K37:L41">
    <cfRule type="notContainsText" dxfId="15" priority="1" operator="notContains" text="0">
      <formula>ISERROR(SEARCH("0",K37))</formula>
    </cfRule>
  </conditionalFormatting>
  <pageMargins left="0.7" right="0.7" top="0.75" bottom="0.75" header="0.3" footer="0.3"/>
  <pageSetup orientation="portrait" horizontalDpi="0" verticalDpi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D4919-BDCB-1C47-9E73-02AC72881F4D}">
  <dimension ref="A3:AA68"/>
  <sheetViews>
    <sheetView showGridLines="0" workbookViewId="0">
      <selection activeCell="B29" sqref="B29:E29"/>
    </sheetView>
  </sheetViews>
  <sheetFormatPr baseColWidth="10" defaultRowHeight="15" x14ac:dyDescent="0.2"/>
  <cols>
    <col min="1" max="1" width="10.5" customWidth="1"/>
    <col min="2" max="2" width="3.5" customWidth="1"/>
    <col min="3" max="3" width="12" customWidth="1"/>
    <col min="4" max="4" width="14" customWidth="1"/>
    <col min="5" max="5" width="15" customWidth="1"/>
    <col min="7" max="7" width="6.33203125" customWidth="1"/>
    <col min="9" max="9" width="6.33203125" customWidth="1"/>
    <col min="10" max="10" width="12.1640625" customWidth="1"/>
    <col min="11" max="11" width="15" customWidth="1"/>
    <col min="12" max="12" width="4" customWidth="1"/>
    <col min="15" max="15" width="18.5" customWidth="1"/>
    <col min="22" max="22" width="18.1640625" customWidth="1"/>
    <col min="25" max="25" width="13.5" style="31" customWidth="1"/>
    <col min="26" max="26" width="15" customWidth="1"/>
    <col min="27" max="27" width="16.5" customWidth="1"/>
  </cols>
  <sheetData>
    <row r="3" spans="1:27" x14ac:dyDescent="0.2">
      <c r="A3" t="s">
        <v>130</v>
      </c>
    </row>
    <row r="6" spans="1:27" x14ac:dyDescent="0.2">
      <c r="Z6" s="61"/>
      <c r="AA6" s="61" t="s">
        <v>289</v>
      </c>
    </row>
    <row r="7" spans="1:27" x14ac:dyDescent="0.2">
      <c r="A7" s="14" t="s">
        <v>21</v>
      </c>
      <c r="B7" s="15"/>
      <c r="C7" s="15"/>
      <c r="D7" s="659" t="s">
        <v>911</v>
      </c>
      <c r="E7" s="660"/>
      <c r="F7" s="660"/>
      <c r="G7" s="661"/>
      <c r="H7" s="634" t="s">
        <v>16</v>
      </c>
      <c r="I7" s="635"/>
      <c r="J7" s="662">
        <v>46158</v>
      </c>
      <c r="K7" s="663"/>
      <c r="L7" s="664"/>
      <c r="P7" s="100" t="s">
        <v>41</v>
      </c>
      <c r="Q7" s="100" t="s">
        <v>42</v>
      </c>
      <c r="R7" s="126" t="s">
        <v>53</v>
      </c>
      <c r="W7" s="94" t="s">
        <v>88</v>
      </c>
      <c r="X7" s="95" t="s">
        <v>42</v>
      </c>
      <c r="Y7" s="100" t="s">
        <v>107</v>
      </c>
      <c r="Z7" s="99">
        <f>SUM(Z8:Z52)</f>
        <v>17405</v>
      </c>
      <c r="AA7" s="309">
        <f>+Z7/Q11</f>
        <v>148.76068376068375</v>
      </c>
    </row>
    <row r="8" spans="1:27" ht="19" x14ac:dyDescent="0.25">
      <c r="A8" s="645" t="s">
        <v>7</v>
      </c>
      <c r="B8" s="646"/>
      <c r="C8" s="646"/>
      <c r="D8" s="646"/>
      <c r="E8" s="646"/>
      <c r="F8" s="646"/>
      <c r="G8" s="646"/>
      <c r="H8" s="646"/>
      <c r="I8" s="648" t="s">
        <v>23</v>
      </c>
      <c r="J8" s="636"/>
      <c r="K8" s="636"/>
      <c r="L8" s="637"/>
      <c r="O8" s="44" t="s">
        <v>0</v>
      </c>
      <c r="P8" s="45"/>
      <c r="Q8" s="44">
        <f>+D41</f>
        <v>114</v>
      </c>
      <c r="R8" s="46">
        <f>+P8*Q8</f>
        <v>0</v>
      </c>
      <c r="V8" s="658" t="s">
        <v>183</v>
      </c>
      <c r="W8" s="658"/>
      <c r="X8" s="658"/>
      <c r="Y8" s="658"/>
    </row>
    <row r="9" spans="1:27" x14ac:dyDescent="0.2">
      <c r="A9" s="9" t="s">
        <v>3</v>
      </c>
      <c r="B9" s="6"/>
      <c r="C9" s="6" t="s">
        <v>4</v>
      </c>
      <c r="D9" s="665" t="s">
        <v>5</v>
      </c>
      <c r="E9" s="665"/>
      <c r="F9" s="665"/>
      <c r="G9" s="665" t="s">
        <v>109</v>
      </c>
      <c r="H9" s="666"/>
      <c r="I9" s="667"/>
      <c r="J9" s="668"/>
      <c r="K9" s="668"/>
      <c r="L9" s="669"/>
      <c r="O9" s="44" t="s">
        <v>1</v>
      </c>
      <c r="P9" s="45"/>
      <c r="Q9" s="44">
        <f>+D42</f>
        <v>0</v>
      </c>
      <c r="R9" s="46">
        <f>+P9*Q9</f>
        <v>0</v>
      </c>
      <c r="V9" t="s">
        <v>50</v>
      </c>
      <c r="W9" s="133">
        <v>700</v>
      </c>
      <c r="X9" s="122">
        <f>+H42</f>
        <v>2</v>
      </c>
      <c r="Y9" s="59">
        <f>+W9*X9</f>
        <v>1400</v>
      </c>
    </row>
    <row r="10" spans="1:27" x14ac:dyDescent="0.2">
      <c r="A10" s="517">
        <v>0.79166666666666663</v>
      </c>
      <c r="B10" s="47" t="s">
        <v>6</v>
      </c>
      <c r="C10" s="458">
        <v>0.8125</v>
      </c>
      <c r="D10" s="38" t="s">
        <v>912</v>
      </c>
      <c r="E10" s="38"/>
      <c r="F10" s="39"/>
      <c r="G10" s="654"/>
      <c r="H10" s="655"/>
      <c r="I10" s="92" t="s">
        <v>92</v>
      </c>
      <c r="J10" s="56"/>
      <c r="K10" s="651">
        <v>0.72916666666666663</v>
      </c>
      <c r="L10" s="652"/>
      <c r="O10" s="44" t="s">
        <v>38</v>
      </c>
      <c r="P10" s="45"/>
      <c r="Q10" s="44">
        <f>+D43</f>
        <v>3</v>
      </c>
      <c r="R10" s="46">
        <f>+P10*Q10</f>
        <v>0</v>
      </c>
      <c r="V10" t="s">
        <v>26</v>
      </c>
      <c r="W10" s="133">
        <v>1900</v>
      </c>
      <c r="X10" s="265">
        <f>+H41</f>
        <v>1</v>
      </c>
      <c r="Y10" s="59">
        <f>+W10*X10</f>
        <v>1900</v>
      </c>
    </row>
    <row r="11" spans="1:27" x14ac:dyDescent="0.2">
      <c r="A11" s="517">
        <f>+C10</f>
        <v>0.8125</v>
      </c>
      <c r="B11" s="47" t="s">
        <v>6</v>
      </c>
      <c r="C11" s="458">
        <v>0.83333333333333337</v>
      </c>
      <c r="D11" s="38"/>
      <c r="E11" s="38"/>
      <c r="F11" s="39"/>
      <c r="G11" s="654"/>
      <c r="H11" s="655"/>
      <c r="I11" s="92" t="s">
        <v>99</v>
      </c>
      <c r="K11" s="656">
        <v>0</v>
      </c>
      <c r="L11" s="657"/>
      <c r="O11" s="34" t="s">
        <v>14</v>
      </c>
      <c r="P11" s="34"/>
      <c r="Q11" s="34">
        <f>SUM(Q8:Q10)</f>
        <v>117</v>
      </c>
      <c r="R11" s="35">
        <f>SUM(R8:R10)</f>
        <v>0</v>
      </c>
      <c r="V11" t="s">
        <v>329</v>
      </c>
      <c r="W11">
        <v>500</v>
      </c>
      <c r="X11" s="265"/>
      <c r="Y11" s="59">
        <f>+W11*X11</f>
        <v>0</v>
      </c>
    </row>
    <row r="12" spans="1:27" ht="16" thickBot="1" x14ac:dyDescent="0.25">
      <c r="A12" s="517">
        <v>0.85416666666666663</v>
      </c>
      <c r="B12" s="47" t="s">
        <v>6</v>
      </c>
      <c r="C12" s="458"/>
      <c r="D12" s="38" t="s">
        <v>913</v>
      </c>
      <c r="E12" s="38"/>
      <c r="F12" s="39"/>
      <c r="G12" s="654"/>
      <c r="H12" s="655"/>
      <c r="I12" s="92" t="s">
        <v>94</v>
      </c>
      <c r="K12" s="656" t="s">
        <v>173</v>
      </c>
      <c r="L12" s="657"/>
      <c r="O12" s="44" t="s">
        <v>121</v>
      </c>
      <c r="P12" s="45"/>
      <c r="Q12" s="44"/>
      <c r="R12" s="46">
        <f>+P12*Q12</f>
        <v>0</v>
      </c>
      <c r="V12" s="25" t="s">
        <v>138</v>
      </c>
      <c r="W12" s="292"/>
      <c r="X12" s="264"/>
      <c r="Y12" s="258">
        <f>+W12*X12</f>
        <v>0</v>
      </c>
      <c r="Z12" s="259">
        <f>SUM(Y9:Y12)</f>
        <v>3300</v>
      </c>
    </row>
    <row r="13" spans="1:27" ht="16" thickBot="1" x14ac:dyDescent="0.25">
      <c r="A13" s="517"/>
      <c r="B13" s="47" t="s">
        <v>6</v>
      </c>
      <c r="C13" s="458"/>
      <c r="D13" s="38"/>
      <c r="E13" s="38"/>
      <c r="F13" s="39"/>
      <c r="G13" s="654"/>
      <c r="H13" s="655"/>
      <c r="I13" s="93" t="s">
        <v>224</v>
      </c>
      <c r="J13" s="57"/>
      <c r="K13" s="649">
        <v>0</v>
      </c>
      <c r="L13" s="650"/>
      <c r="O13" s="44" t="s">
        <v>139</v>
      </c>
      <c r="P13" s="45"/>
      <c r="Q13" s="44"/>
      <c r="R13" s="46">
        <f>+P13*Q13</f>
        <v>0</v>
      </c>
    </row>
    <row r="14" spans="1:27" ht="19" x14ac:dyDescent="0.25">
      <c r="A14" s="517"/>
      <c r="B14" s="47"/>
      <c r="C14" s="458"/>
      <c r="D14" s="38"/>
      <c r="E14" s="38"/>
      <c r="F14" s="39"/>
      <c r="G14" s="654"/>
      <c r="H14" s="655"/>
      <c r="I14" s="93"/>
      <c r="J14" s="57" t="s">
        <v>220</v>
      </c>
      <c r="K14" s="649">
        <v>0</v>
      </c>
      <c r="L14" s="650"/>
      <c r="O14" s="44" t="s">
        <v>140</v>
      </c>
      <c r="P14" s="45"/>
      <c r="Q14" s="44"/>
      <c r="R14" s="46">
        <f>+P14*Q14</f>
        <v>0</v>
      </c>
      <c r="V14" s="320" t="s">
        <v>40</v>
      </c>
      <c r="W14" s="320"/>
      <c r="X14" s="320"/>
      <c r="Y14" s="320"/>
    </row>
    <row r="15" spans="1:27" x14ac:dyDescent="0.2">
      <c r="A15" s="517"/>
      <c r="B15" s="47"/>
      <c r="C15" s="458">
        <v>0.54166666666666663</v>
      </c>
      <c r="D15" s="38"/>
      <c r="E15" s="38"/>
      <c r="F15" s="39"/>
      <c r="G15" s="654"/>
      <c r="H15" s="655"/>
      <c r="I15" s="93"/>
      <c r="J15" s="57" t="s">
        <v>221</v>
      </c>
      <c r="K15" s="649">
        <v>0</v>
      </c>
      <c r="L15" s="650"/>
      <c r="O15" s="44" t="s">
        <v>142</v>
      </c>
      <c r="P15" s="45"/>
      <c r="Q15" s="44"/>
      <c r="R15" s="46">
        <f>+P15*Q15</f>
        <v>0</v>
      </c>
      <c r="V15" t="s">
        <v>40</v>
      </c>
      <c r="W15" s="133">
        <v>700</v>
      </c>
      <c r="X15" s="266">
        <f>+F41</f>
        <v>6</v>
      </c>
      <c r="Y15" s="59">
        <f t="shared" ref="Y15:Y20" si="0">+W15*X15</f>
        <v>4200</v>
      </c>
    </row>
    <row r="16" spans="1:27" x14ac:dyDescent="0.2">
      <c r="A16" s="517"/>
      <c r="B16" s="47"/>
      <c r="C16" s="458"/>
      <c r="D16" s="38"/>
      <c r="E16" s="38"/>
      <c r="F16" s="39"/>
      <c r="G16" s="654"/>
      <c r="H16" s="655"/>
      <c r="I16" s="93"/>
      <c r="J16" s="57" t="s">
        <v>223</v>
      </c>
      <c r="K16" s="649">
        <v>0</v>
      </c>
      <c r="L16" s="650"/>
      <c r="O16" s="44" t="s">
        <v>22</v>
      </c>
      <c r="P16" s="45"/>
      <c r="Q16" s="44"/>
      <c r="R16" s="46">
        <f>+P16*Q16</f>
        <v>0</v>
      </c>
      <c r="V16" t="s">
        <v>207</v>
      </c>
      <c r="W16" s="133">
        <v>1400</v>
      </c>
      <c r="X16" s="265">
        <f>+F43</f>
        <v>1</v>
      </c>
      <c r="Y16" s="59">
        <f t="shared" si="0"/>
        <v>1400</v>
      </c>
    </row>
    <row r="17" spans="1:27" x14ac:dyDescent="0.2">
      <c r="A17" s="517"/>
      <c r="B17" s="47"/>
      <c r="C17" s="458"/>
      <c r="D17" s="38"/>
      <c r="E17" s="38"/>
      <c r="F17" s="39"/>
      <c r="G17" s="654"/>
      <c r="H17" s="655"/>
      <c r="I17" s="93"/>
      <c r="J17" s="57" t="s">
        <v>222</v>
      </c>
      <c r="K17" s="649">
        <v>0</v>
      </c>
      <c r="L17" s="650"/>
      <c r="O17" s="34" t="s">
        <v>141</v>
      </c>
      <c r="P17" s="37"/>
      <c r="Q17" s="34">
        <f>+D45</f>
        <v>5.85</v>
      </c>
      <c r="R17" s="35">
        <f>SUM(R12:R16)</f>
        <v>0</v>
      </c>
      <c r="V17" t="s">
        <v>253</v>
      </c>
      <c r="W17" s="133">
        <v>1000</v>
      </c>
      <c r="X17" s="265">
        <f>+F42</f>
        <v>0</v>
      </c>
      <c r="Y17" s="59">
        <f t="shared" si="0"/>
        <v>0</v>
      </c>
    </row>
    <row r="18" spans="1:27" x14ac:dyDescent="0.2">
      <c r="A18" s="648" t="s">
        <v>2</v>
      </c>
      <c r="B18" s="636"/>
      <c r="C18" s="636"/>
      <c r="D18" s="636"/>
      <c r="E18" s="636"/>
      <c r="F18" s="646" t="s">
        <v>257</v>
      </c>
      <c r="G18" s="646"/>
      <c r="H18" s="647"/>
      <c r="I18" s="93"/>
      <c r="J18" s="57" t="s">
        <v>225</v>
      </c>
      <c r="K18" s="649">
        <v>0</v>
      </c>
      <c r="L18" s="650"/>
      <c r="O18" s="34" t="s">
        <v>53</v>
      </c>
      <c r="P18" s="68"/>
      <c r="Q18" s="68"/>
      <c r="R18" s="135">
        <f>+R17+R11</f>
        <v>0</v>
      </c>
      <c r="V18" t="s">
        <v>55</v>
      </c>
      <c r="W18" s="133"/>
      <c r="X18" s="265">
        <f>+F44</f>
        <v>0</v>
      </c>
      <c r="Y18" s="59">
        <f t="shared" si="0"/>
        <v>0</v>
      </c>
    </row>
    <row r="19" spans="1:27" ht="16" thickBot="1" x14ac:dyDescent="0.25">
      <c r="A19" s="11" t="s">
        <v>8</v>
      </c>
      <c r="B19" s="12"/>
      <c r="C19" s="12"/>
      <c r="D19" s="12"/>
      <c r="E19" s="13"/>
      <c r="F19" s="4"/>
      <c r="H19" s="5"/>
      <c r="I19" s="638">
        <v>0</v>
      </c>
      <c r="J19" s="639"/>
      <c r="K19" s="639"/>
      <c r="L19" s="640"/>
      <c r="O19" s="124" t="s">
        <v>111</v>
      </c>
      <c r="R19" s="118"/>
      <c r="V19" t="s">
        <v>153</v>
      </c>
      <c r="W19" s="133">
        <v>700</v>
      </c>
      <c r="X19" s="265">
        <f>+F45</f>
        <v>0</v>
      </c>
      <c r="Y19" s="59">
        <f t="shared" si="0"/>
        <v>0</v>
      </c>
    </row>
    <row r="20" spans="1:27" ht="20" thickBot="1" x14ac:dyDescent="0.3">
      <c r="A20" s="48"/>
      <c r="B20" s="278" t="s">
        <v>914</v>
      </c>
      <c r="C20" s="42"/>
      <c r="D20" s="42"/>
      <c r="E20" s="41"/>
      <c r="F20" s="271"/>
      <c r="G20" s="39"/>
      <c r="H20" s="272"/>
      <c r="I20" s="92" t="s">
        <v>93</v>
      </c>
      <c r="J20" s="55"/>
      <c r="K20" s="651">
        <v>0.70833333333333337</v>
      </c>
      <c r="L20" s="652"/>
      <c r="O20" s="124" t="s">
        <v>102</v>
      </c>
      <c r="R20" s="125">
        <f>+R18-R19</f>
        <v>0</v>
      </c>
      <c r="V20" s="25" t="s">
        <v>122</v>
      </c>
      <c r="W20" s="293">
        <v>200</v>
      </c>
      <c r="X20" s="264"/>
      <c r="Y20" s="258">
        <f t="shared" si="0"/>
        <v>0</v>
      </c>
      <c r="Z20" s="259">
        <f>SUM(Y15:Y20)</f>
        <v>5600</v>
      </c>
      <c r="AA20" s="294">
        <f>+Z12+Z20</f>
        <v>8900</v>
      </c>
    </row>
    <row r="21" spans="1:27" x14ac:dyDescent="0.2">
      <c r="A21" s="49" t="s">
        <v>25</v>
      </c>
      <c r="B21" s="12"/>
      <c r="C21" s="12"/>
      <c r="D21" s="12"/>
      <c r="E21" s="13"/>
      <c r="I21" s="92" t="s">
        <v>22</v>
      </c>
      <c r="J21" s="16"/>
      <c r="K21" s="632">
        <v>0</v>
      </c>
      <c r="L21" s="633"/>
      <c r="O21" t="s">
        <v>36</v>
      </c>
      <c r="R21" s="123">
        <f>+Z7</f>
        <v>17405</v>
      </c>
      <c r="W21" s="134"/>
      <c r="Y21"/>
    </row>
    <row r="22" spans="1:27" ht="20" thickBot="1" x14ac:dyDescent="0.3">
      <c r="A22" s="48"/>
      <c r="B22" s="278" t="s">
        <v>915</v>
      </c>
      <c r="C22" s="42"/>
      <c r="D22" s="42"/>
      <c r="E22" s="41"/>
      <c r="F22" s="271"/>
      <c r="G22" s="39"/>
      <c r="H22" s="272"/>
      <c r="I22" s="93" t="s">
        <v>95</v>
      </c>
      <c r="J22" s="50"/>
      <c r="K22" s="632" t="s">
        <v>173</v>
      </c>
      <c r="L22" s="633"/>
      <c r="O22" s="6" t="s">
        <v>124</v>
      </c>
      <c r="R22" s="36">
        <f>+R20-R21</f>
        <v>-17405</v>
      </c>
      <c r="V22" s="212" t="s">
        <v>255</v>
      </c>
      <c r="W22" s="212"/>
      <c r="X22" s="212"/>
      <c r="Y22" s="212"/>
    </row>
    <row r="23" spans="1:27" ht="16" thickTop="1" x14ac:dyDescent="0.2">
      <c r="A23" s="11" t="s">
        <v>9</v>
      </c>
      <c r="B23" s="12"/>
      <c r="C23" s="12"/>
      <c r="D23" s="12"/>
      <c r="E23" s="13"/>
      <c r="I23" s="92" t="s">
        <v>96</v>
      </c>
      <c r="J23" s="16"/>
      <c r="K23" s="632">
        <v>0</v>
      </c>
      <c r="L23" s="633"/>
      <c r="V23" t="s">
        <v>105</v>
      </c>
      <c r="W23" s="133">
        <v>65</v>
      </c>
      <c r="X23" s="122">
        <f>+Q11</f>
        <v>117</v>
      </c>
      <c r="Y23" s="59">
        <f>+W23*X23</f>
        <v>7605</v>
      </c>
    </row>
    <row r="24" spans="1:27" x14ac:dyDescent="0.2">
      <c r="A24" s="9" t="s">
        <v>13</v>
      </c>
      <c r="B24" s="277" t="s">
        <v>917</v>
      </c>
      <c r="C24" s="277"/>
      <c r="D24" s="122"/>
      <c r="E24" s="273"/>
      <c r="F24" s="43"/>
      <c r="G24" s="43"/>
      <c r="H24" s="43"/>
      <c r="I24" s="638" t="s">
        <v>270</v>
      </c>
      <c r="J24" s="639"/>
      <c r="K24" s="639"/>
      <c r="L24" s="640"/>
      <c r="V24" t="s">
        <v>254</v>
      </c>
      <c r="W24" s="133">
        <v>20</v>
      </c>
      <c r="X24" s="122">
        <f>+W1</f>
        <v>0</v>
      </c>
      <c r="Y24" s="59">
        <f>+W24*X24</f>
        <v>0</v>
      </c>
    </row>
    <row r="25" spans="1:27" x14ac:dyDescent="0.2">
      <c r="A25" s="9" t="s">
        <v>256</v>
      </c>
      <c r="B25" s="277" t="s">
        <v>827</v>
      </c>
      <c r="C25" s="277"/>
      <c r="D25" s="122"/>
      <c r="E25" s="273"/>
      <c r="F25" s="43"/>
      <c r="G25" s="43"/>
      <c r="H25" s="43"/>
      <c r="I25" s="274"/>
      <c r="J25" s="132" t="s">
        <v>232</v>
      </c>
      <c r="K25" s="310">
        <f>+K26*18+K27*16+K28*16</f>
        <v>0</v>
      </c>
      <c r="L25" s="311"/>
      <c r="V25" t="s">
        <v>101</v>
      </c>
      <c r="W25" s="31"/>
      <c r="X25" s="122"/>
      <c r="Y25" s="59">
        <f>+W25*X25</f>
        <v>0</v>
      </c>
    </row>
    <row r="26" spans="1:27" ht="16" thickBot="1" x14ac:dyDescent="0.25">
      <c r="A26" s="9" t="s">
        <v>20</v>
      </c>
      <c r="B26" s="277" t="s">
        <v>918</v>
      </c>
      <c r="C26" s="277"/>
      <c r="D26" s="122"/>
      <c r="E26" s="273"/>
      <c r="F26" s="43"/>
      <c r="G26" s="43"/>
      <c r="H26" s="43"/>
      <c r="I26" s="93" t="s">
        <v>271</v>
      </c>
      <c r="J26" s="50"/>
      <c r="K26" s="632">
        <v>0</v>
      </c>
      <c r="L26" s="633"/>
      <c r="V26" s="25" t="s">
        <v>135</v>
      </c>
      <c r="W26" s="118"/>
      <c r="X26" s="264"/>
      <c r="Y26" s="258">
        <f>+W26*X26</f>
        <v>0</v>
      </c>
      <c r="Z26" s="259">
        <f>SUM(Y23:Y26)</f>
        <v>7605</v>
      </c>
    </row>
    <row r="27" spans="1:27" x14ac:dyDescent="0.2">
      <c r="A27" s="10" t="s">
        <v>20</v>
      </c>
      <c r="B27" s="278" t="s">
        <v>916</v>
      </c>
      <c r="C27" s="278"/>
      <c r="D27" s="268"/>
      <c r="E27" s="269"/>
      <c r="F27" s="271"/>
      <c r="G27" s="39"/>
      <c r="H27" s="272"/>
      <c r="I27" s="93" t="s">
        <v>226</v>
      </c>
      <c r="J27" s="50"/>
      <c r="K27" s="632">
        <v>0</v>
      </c>
      <c r="L27" s="633"/>
      <c r="O27">
        <v>10</v>
      </c>
      <c r="Y27"/>
    </row>
    <row r="28" spans="1:27" ht="19" x14ac:dyDescent="0.25">
      <c r="A28" s="11" t="s">
        <v>38</v>
      </c>
      <c r="B28" s="12"/>
      <c r="C28" s="12"/>
      <c r="D28" s="12"/>
      <c r="E28" s="13"/>
      <c r="F28" s="2"/>
      <c r="G28" s="3"/>
      <c r="H28" s="136"/>
      <c r="I28" s="93" t="s">
        <v>227</v>
      </c>
      <c r="J28" s="50"/>
      <c r="K28" s="632">
        <v>0</v>
      </c>
      <c r="L28" s="633"/>
      <c r="O28">
        <v>9</v>
      </c>
      <c r="V28" s="212" t="s">
        <v>126</v>
      </c>
      <c r="W28" s="212"/>
      <c r="X28" s="212"/>
      <c r="Y28" s="212"/>
    </row>
    <row r="29" spans="1:27" x14ac:dyDescent="0.2">
      <c r="A29" s="10"/>
      <c r="B29" s="641" t="s">
        <v>272</v>
      </c>
      <c r="C29" s="641"/>
      <c r="D29" s="641"/>
      <c r="E29" s="642"/>
      <c r="F29" s="7"/>
      <c r="G29" s="8"/>
      <c r="H29" s="1"/>
      <c r="I29" s="93"/>
      <c r="J29" s="50" t="s">
        <v>46</v>
      </c>
      <c r="K29" s="643">
        <f>SUM(K26:L28)</f>
        <v>0</v>
      </c>
      <c r="L29" s="644"/>
      <c r="O29">
        <v>16</v>
      </c>
      <c r="V29" s="30" t="s">
        <v>57</v>
      </c>
      <c r="W29" s="133">
        <v>250</v>
      </c>
      <c r="X29" s="265">
        <f>+K26</f>
        <v>0</v>
      </c>
      <c r="Y29" s="59">
        <f>+W29*X29</f>
        <v>0</v>
      </c>
    </row>
    <row r="30" spans="1:27" x14ac:dyDescent="0.2">
      <c r="A30" s="645" t="s">
        <v>127</v>
      </c>
      <c r="B30" s="646"/>
      <c r="C30" s="646"/>
      <c r="D30" s="646"/>
      <c r="E30" s="646"/>
      <c r="F30" s="646"/>
      <c r="G30" s="646"/>
      <c r="H30" s="647"/>
      <c r="I30" s="638" t="s">
        <v>283</v>
      </c>
      <c r="J30" s="639"/>
      <c r="K30" s="639"/>
      <c r="L30" s="640"/>
      <c r="O30">
        <f>+O28+O29</f>
        <v>25</v>
      </c>
      <c r="P30">
        <v>114</v>
      </c>
      <c r="Q30" s="137">
        <f>+P30/O30</f>
        <v>4.5599999999999996</v>
      </c>
      <c r="V30" s="30" t="s">
        <v>58</v>
      </c>
      <c r="W30" s="133">
        <v>230</v>
      </c>
      <c r="X30" s="265">
        <f>+K27</f>
        <v>0</v>
      </c>
      <c r="Y30" s="59">
        <f>+W30*X30</f>
        <v>0</v>
      </c>
      <c r="Z30" s="31"/>
    </row>
    <row r="31" spans="1:27" x14ac:dyDescent="0.2">
      <c r="A31" s="4"/>
      <c r="I31" s="93" t="s">
        <v>652</v>
      </c>
      <c r="J31" s="50"/>
      <c r="K31" s="632">
        <v>0</v>
      </c>
      <c r="L31" s="633"/>
      <c r="O31">
        <v>10</v>
      </c>
      <c r="Q31" s="137"/>
      <c r="V31" s="30" t="s">
        <v>59</v>
      </c>
      <c r="W31" s="133">
        <v>250</v>
      </c>
      <c r="X31" s="265">
        <f>+K28</f>
        <v>0</v>
      </c>
      <c r="Y31" s="59">
        <f>+W31*X31</f>
        <v>0</v>
      </c>
    </row>
    <row r="32" spans="1:27" ht="16" thickBot="1" x14ac:dyDescent="0.25">
      <c r="A32" s="4"/>
      <c r="I32" s="93" t="s">
        <v>653</v>
      </c>
      <c r="J32" s="50"/>
      <c r="K32" s="632">
        <v>0</v>
      </c>
      <c r="L32" s="633"/>
      <c r="O32">
        <v>35</v>
      </c>
      <c r="P32">
        <v>114</v>
      </c>
      <c r="Q32" s="137">
        <f>+P32/O32</f>
        <v>3.2571428571428571</v>
      </c>
      <c r="V32" s="260" t="s">
        <v>47</v>
      </c>
      <c r="W32" s="293">
        <v>25</v>
      </c>
      <c r="X32" s="263"/>
      <c r="Y32" s="258">
        <f>+W32*X32</f>
        <v>0</v>
      </c>
      <c r="Z32" s="261">
        <f>SUM(Y29:Y32)</f>
        <v>0</v>
      </c>
    </row>
    <row r="33" spans="1:27" x14ac:dyDescent="0.2">
      <c r="A33" s="4"/>
      <c r="I33" s="93" t="s">
        <v>654</v>
      </c>
      <c r="J33" s="50"/>
      <c r="K33" s="632">
        <v>0</v>
      </c>
      <c r="L33" s="633"/>
      <c r="W33" s="31"/>
      <c r="X33" s="31"/>
    </row>
    <row r="34" spans="1:27" ht="19" x14ac:dyDescent="0.25">
      <c r="A34" s="4"/>
      <c r="I34" s="93" t="s">
        <v>628</v>
      </c>
      <c r="J34" s="50"/>
      <c r="K34" s="632">
        <v>0</v>
      </c>
      <c r="L34" s="633"/>
      <c r="V34" s="212" t="s">
        <v>49</v>
      </c>
      <c r="W34" s="212"/>
      <c r="X34" s="212"/>
      <c r="Y34" s="212"/>
    </row>
    <row r="35" spans="1:27" x14ac:dyDescent="0.2">
      <c r="A35" s="4"/>
      <c r="I35" s="93" t="s">
        <v>645</v>
      </c>
      <c r="J35" s="50"/>
      <c r="K35" s="632">
        <v>0</v>
      </c>
      <c r="L35" s="633"/>
      <c r="V35" t="s">
        <v>108</v>
      </c>
      <c r="W35" s="133">
        <v>1000</v>
      </c>
      <c r="X35" s="122"/>
      <c r="Y35" s="59">
        <f>+W35*X35</f>
        <v>0</v>
      </c>
    </row>
    <row r="36" spans="1:27" x14ac:dyDescent="0.2">
      <c r="A36" s="4"/>
      <c r="I36" s="638" t="s">
        <v>172</v>
      </c>
      <c r="J36" s="639"/>
      <c r="K36" s="639"/>
      <c r="L36" s="640"/>
      <c r="V36" t="s">
        <v>268</v>
      </c>
      <c r="W36" s="133">
        <v>400</v>
      </c>
      <c r="X36" s="122">
        <v>1</v>
      </c>
      <c r="Y36" s="59">
        <f>+W36*X36</f>
        <v>400</v>
      </c>
    </row>
    <row r="37" spans="1:27" x14ac:dyDescent="0.2">
      <c r="A37" s="4"/>
      <c r="I37" s="313" t="s">
        <v>647</v>
      </c>
      <c r="J37" s="3"/>
      <c r="K37" s="632">
        <v>0</v>
      </c>
      <c r="L37" s="633"/>
      <c r="V37" t="s">
        <v>269</v>
      </c>
      <c r="W37" s="133">
        <v>500</v>
      </c>
      <c r="X37" s="122">
        <v>1</v>
      </c>
      <c r="Y37" s="59">
        <f>+W37*X37</f>
        <v>500</v>
      </c>
    </row>
    <row r="38" spans="1:27" ht="16" thickBot="1" x14ac:dyDescent="0.25">
      <c r="A38" s="4"/>
      <c r="I38" s="93" t="s">
        <v>648</v>
      </c>
      <c r="K38" s="632">
        <v>0</v>
      </c>
      <c r="L38" s="633"/>
      <c r="V38" s="25" t="s">
        <v>109</v>
      </c>
      <c r="W38" s="25"/>
      <c r="X38" s="25"/>
      <c r="Y38" s="258"/>
      <c r="Z38" s="259">
        <f>SUM(Y35:Y38)</f>
        <v>900</v>
      </c>
    </row>
    <row r="39" spans="1:27" x14ac:dyDescent="0.2">
      <c r="A39" s="4"/>
      <c r="I39" s="92" t="s">
        <v>649</v>
      </c>
      <c r="K39" s="632">
        <v>0</v>
      </c>
      <c r="L39" s="633"/>
    </row>
    <row r="40" spans="1:27" x14ac:dyDescent="0.2">
      <c r="A40" s="634" t="s">
        <v>10</v>
      </c>
      <c r="B40" s="635"/>
      <c r="C40" s="635"/>
      <c r="D40" s="635"/>
      <c r="E40" s="636" t="s">
        <v>29</v>
      </c>
      <c r="F40" s="636"/>
      <c r="G40" s="636"/>
      <c r="H40" s="637"/>
      <c r="I40" s="92" t="s">
        <v>356</v>
      </c>
      <c r="K40" s="632">
        <v>0</v>
      </c>
      <c r="L40" s="633"/>
      <c r="Y40"/>
      <c r="AA40" s="33"/>
    </row>
    <row r="41" spans="1:27" ht="19" x14ac:dyDescent="0.25">
      <c r="A41" s="9" t="s">
        <v>0</v>
      </c>
      <c r="D41" s="40">
        <v>114</v>
      </c>
      <c r="E41" s="27" t="s">
        <v>17</v>
      </c>
      <c r="F41" s="51">
        <v>6</v>
      </c>
      <c r="G41" s="204" t="s">
        <v>26</v>
      </c>
      <c r="H41" s="205">
        <v>1</v>
      </c>
      <c r="I41" s="92" t="s">
        <v>650</v>
      </c>
      <c r="K41" s="632">
        <v>0</v>
      </c>
      <c r="L41" s="633"/>
      <c r="Y41"/>
    </row>
    <row r="42" spans="1:27" ht="19" x14ac:dyDescent="0.25">
      <c r="A42" s="9" t="s">
        <v>1</v>
      </c>
      <c r="B42" t="s">
        <v>11</v>
      </c>
      <c r="D42" s="88"/>
      <c r="E42" s="28" t="s">
        <v>214</v>
      </c>
      <c r="F42" s="52"/>
      <c r="G42" s="206" t="s">
        <v>28</v>
      </c>
      <c r="H42" s="207">
        <v>2</v>
      </c>
      <c r="I42" s="638" t="s">
        <v>49</v>
      </c>
      <c r="J42" s="639"/>
      <c r="K42" s="639"/>
      <c r="L42" s="640"/>
      <c r="Y42"/>
    </row>
    <row r="43" spans="1:27" ht="19" x14ac:dyDescent="0.25">
      <c r="A43" s="9" t="s">
        <v>12</v>
      </c>
      <c r="D43" s="88">
        <v>3</v>
      </c>
      <c r="E43" s="28" t="s">
        <v>18</v>
      </c>
      <c r="F43" s="52">
        <v>1</v>
      </c>
      <c r="G43" s="206"/>
      <c r="H43" s="207"/>
      <c r="I43" s="53" t="s">
        <v>48</v>
      </c>
      <c r="J43" s="47"/>
      <c r="K43" s="628"/>
      <c r="L43" s="629"/>
      <c r="Y43"/>
    </row>
    <row r="44" spans="1:27" ht="17" thickBot="1" x14ac:dyDescent="0.25">
      <c r="A44" s="9"/>
      <c r="B44" s="6" t="s">
        <v>14</v>
      </c>
      <c r="D44" s="29">
        <f>SUM(D41:D43)</f>
        <v>117</v>
      </c>
      <c r="E44" s="28" t="s">
        <v>24</v>
      </c>
      <c r="F44" s="52"/>
      <c r="G44" s="208" t="s">
        <v>46</v>
      </c>
      <c r="H44" s="202">
        <f>SUM(H41:H43)</f>
        <v>3</v>
      </c>
      <c r="I44" s="53" t="s">
        <v>27</v>
      </c>
      <c r="J44" s="47"/>
      <c r="K44" s="630"/>
      <c r="L44" s="631"/>
    </row>
    <row r="45" spans="1:27" ht="17" thickTop="1" x14ac:dyDescent="0.2">
      <c r="A45" s="4"/>
      <c r="D45" s="137">
        <f>+D44/20</f>
        <v>5.85</v>
      </c>
      <c r="E45" s="28" t="s">
        <v>27</v>
      </c>
      <c r="F45" s="52"/>
      <c r="I45" s="54"/>
      <c r="J45" s="89"/>
      <c r="K45" s="630"/>
      <c r="L45" s="631"/>
    </row>
    <row r="46" spans="1:27" ht="17" thickBot="1" x14ac:dyDescent="0.25">
      <c r="A46" s="4"/>
      <c r="E46" s="28"/>
      <c r="F46" s="52"/>
      <c r="L46" s="5"/>
    </row>
    <row r="47" spans="1:27" ht="16" x14ac:dyDescent="0.2">
      <c r="A47" s="4" t="s">
        <v>45</v>
      </c>
      <c r="C47" s="47">
        <v>2</v>
      </c>
      <c r="E47" s="201" t="s">
        <v>46</v>
      </c>
      <c r="F47" s="203">
        <f>SUM(F41:F46)</f>
        <v>7</v>
      </c>
      <c r="J47" s="18"/>
      <c r="K47" s="19"/>
      <c r="L47" s="5"/>
      <c r="N47" s="90" t="s">
        <v>52</v>
      </c>
      <c r="O47" s="90" t="s">
        <v>273</v>
      </c>
      <c r="P47" s="90" t="s">
        <v>182</v>
      </c>
      <c r="Q47" s="291" t="s">
        <v>51</v>
      </c>
      <c r="R47" s="90" t="s">
        <v>46</v>
      </c>
    </row>
    <row r="48" spans="1:27" x14ac:dyDescent="0.2">
      <c r="A48" s="4" t="s">
        <v>34</v>
      </c>
      <c r="C48" s="47">
        <f>+L65</f>
        <v>0</v>
      </c>
      <c r="J48" s="20"/>
      <c r="K48" s="21"/>
      <c r="L48" s="5"/>
    </row>
    <row r="49" spans="1:25" x14ac:dyDescent="0.2">
      <c r="A49" s="4" t="s">
        <v>35</v>
      </c>
      <c r="C49" s="89">
        <f>+A65</f>
        <v>0</v>
      </c>
      <c r="J49" s="20"/>
      <c r="K49" s="21"/>
      <c r="L49" s="5"/>
    </row>
    <row r="50" spans="1:25" x14ac:dyDescent="0.2">
      <c r="A50" s="4"/>
      <c r="C50" s="90">
        <f>SUM(C47:C49)</f>
        <v>2</v>
      </c>
      <c r="J50" s="20"/>
      <c r="K50" s="21"/>
      <c r="L50" s="5"/>
    </row>
    <row r="51" spans="1:25" x14ac:dyDescent="0.2">
      <c r="A51" s="4"/>
      <c r="J51" s="20"/>
      <c r="K51" s="21"/>
      <c r="L51" s="5"/>
    </row>
    <row r="52" spans="1:25" x14ac:dyDescent="0.2">
      <c r="A52" s="4"/>
      <c r="J52" s="20"/>
      <c r="K52" s="21"/>
      <c r="L52" s="5"/>
    </row>
    <row r="53" spans="1:25" x14ac:dyDescent="0.2">
      <c r="A53" s="4"/>
      <c r="G53" s="6"/>
      <c r="J53" s="20"/>
      <c r="K53" s="21"/>
      <c r="L53" s="5"/>
    </row>
    <row r="54" spans="1:25" x14ac:dyDescent="0.2">
      <c r="A54" s="4"/>
      <c r="J54" s="20"/>
      <c r="K54" s="21"/>
      <c r="L54" s="5"/>
    </row>
    <row r="55" spans="1:25" x14ac:dyDescent="0.2">
      <c r="A55" s="4"/>
      <c r="J55" s="20"/>
      <c r="K55" s="21"/>
      <c r="L55" s="5"/>
    </row>
    <row r="56" spans="1:25" x14ac:dyDescent="0.2">
      <c r="A56" s="4"/>
      <c r="F56" s="6" t="s">
        <v>19</v>
      </c>
      <c r="J56" s="20"/>
      <c r="K56" s="21"/>
      <c r="L56" s="5"/>
    </row>
    <row r="57" spans="1:25" ht="16" thickBot="1" x14ac:dyDescent="0.25">
      <c r="A57" s="4"/>
      <c r="J57" s="20"/>
      <c r="K57" s="21"/>
      <c r="L57" s="5"/>
    </row>
    <row r="58" spans="1:25" x14ac:dyDescent="0.2">
      <c r="A58" s="4"/>
      <c r="E58" s="18"/>
      <c r="F58" s="24"/>
      <c r="G58" s="24"/>
      <c r="H58" s="19"/>
      <c r="J58" s="20"/>
      <c r="K58" s="21"/>
      <c r="L58" s="5"/>
      <c r="W58" s="31"/>
      <c r="Y58"/>
    </row>
    <row r="59" spans="1:25" x14ac:dyDescent="0.2">
      <c r="A59" s="4"/>
      <c r="E59" s="20"/>
      <c r="H59" s="21"/>
      <c r="J59" s="20"/>
      <c r="K59" s="21"/>
      <c r="L59" s="5"/>
      <c r="Y59"/>
    </row>
    <row r="60" spans="1:25" x14ac:dyDescent="0.2">
      <c r="A60" s="4"/>
      <c r="E60" s="20"/>
      <c r="H60" s="21"/>
      <c r="J60" s="20"/>
      <c r="K60" s="21"/>
      <c r="L60" s="5"/>
      <c r="Y60"/>
    </row>
    <row r="61" spans="1:25" x14ac:dyDescent="0.2">
      <c r="A61" s="4"/>
      <c r="E61" s="20"/>
      <c r="H61" s="21"/>
      <c r="J61" s="20"/>
      <c r="K61" s="21"/>
      <c r="L61" s="5"/>
      <c r="Y61"/>
    </row>
    <row r="62" spans="1:25" x14ac:dyDescent="0.2">
      <c r="A62" s="4"/>
      <c r="E62" s="20"/>
      <c r="H62" s="21"/>
      <c r="J62" s="20"/>
      <c r="K62" s="21"/>
      <c r="L62" s="5"/>
      <c r="Y62"/>
    </row>
    <row r="63" spans="1:25" x14ac:dyDescent="0.2">
      <c r="A63" s="4"/>
      <c r="E63" s="20"/>
      <c r="H63" s="21"/>
      <c r="J63" s="20"/>
      <c r="K63" s="21"/>
      <c r="L63" s="5"/>
      <c r="P63" s="443">
        <f>SUM(P48:P62)</f>
        <v>0</v>
      </c>
      <c r="Q63" s="443">
        <f>SUM(Q48:Q62)</f>
        <v>0</v>
      </c>
      <c r="R63" s="443">
        <f>SUM(R48:R62)</f>
        <v>0</v>
      </c>
      <c r="Y63"/>
    </row>
    <row r="64" spans="1:25" ht="16" thickBot="1" x14ac:dyDescent="0.25">
      <c r="A64" s="4"/>
      <c r="E64" s="22"/>
      <c r="F64" s="25"/>
      <c r="G64" s="25"/>
      <c r="H64" s="23"/>
      <c r="J64" s="22"/>
      <c r="K64" s="23"/>
      <c r="L64" s="5"/>
      <c r="Y64"/>
    </row>
    <row r="65" spans="1:25" x14ac:dyDescent="0.2">
      <c r="A65" s="275">
        <f>SUM(C65:H65)</f>
        <v>0</v>
      </c>
      <c r="B65" s="8"/>
      <c r="C65" s="214"/>
      <c r="D65" s="8"/>
      <c r="E65" s="8"/>
      <c r="F65" s="8"/>
      <c r="G65" s="8"/>
      <c r="H65" s="8"/>
      <c r="I65" s="8"/>
      <c r="J65" s="8"/>
      <c r="K65" s="8"/>
      <c r="L65" s="276">
        <f>SUM(L47:L64)</f>
        <v>0</v>
      </c>
      <c r="Y65"/>
    </row>
    <row r="66" spans="1:25" x14ac:dyDescent="0.2">
      <c r="Y66"/>
    </row>
    <row r="67" spans="1:25" x14ac:dyDescent="0.2">
      <c r="Y67"/>
    </row>
    <row r="68" spans="1:25" x14ac:dyDescent="0.2">
      <c r="Y68"/>
    </row>
  </sheetData>
  <mergeCells count="58">
    <mergeCell ref="V8:Y8"/>
    <mergeCell ref="G11:H11"/>
    <mergeCell ref="K11:L11"/>
    <mergeCell ref="D7:G7"/>
    <mergeCell ref="H7:I7"/>
    <mergeCell ref="J7:L7"/>
    <mergeCell ref="A8:H8"/>
    <mergeCell ref="I8:L8"/>
    <mergeCell ref="D9:F9"/>
    <mergeCell ref="G9:H9"/>
    <mergeCell ref="I9:L9"/>
    <mergeCell ref="G10:H10"/>
    <mergeCell ref="K10:L10"/>
    <mergeCell ref="G12:H12"/>
    <mergeCell ref="K12:L12"/>
    <mergeCell ref="G13:H13"/>
    <mergeCell ref="K13:L13"/>
    <mergeCell ref="G14:H14"/>
    <mergeCell ref="K14:L14"/>
    <mergeCell ref="G15:H15"/>
    <mergeCell ref="K15:L15"/>
    <mergeCell ref="G16:H16"/>
    <mergeCell ref="K16:L16"/>
    <mergeCell ref="G17:H17"/>
    <mergeCell ref="K17:L17"/>
    <mergeCell ref="K28:L28"/>
    <mergeCell ref="A18:E18"/>
    <mergeCell ref="F18:H18"/>
    <mergeCell ref="K18:L18"/>
    <mergeCell ref="I19:L19"/>
    <mergeCell ref="K20:L20"/>
    <mergeCell ref="K21:L21"/>
    <mergeCell ref="K22:L22"/>
    <mergeCell ref="K23:L23"/>
    <mergeCell ref="I24:L24"/>
    <mergeCell ref="K26:L26"/>
    <mergeCell ref="K27:L27"/>
    <mergeCell ref="K38:L38"/>
    <mergeCell ref="B29:E29"/>
    <mergeCell ref="K29:L29"/>
    <mergeCell ref="A30:H30"/>
    <mergeCell ref="I30:L30"/>
    <mergeCell ref="K31:L31"/>
    <mergeCell ref="K32:L32"/>
    <mergeCell ref="K33:L33"/>
    <mergeCell ref="K34:L34"/>
    <mergeCell ref="K35:L35"/>
    <mergeCell ref="I36:L36"/>
    <mergeCell ref="K37:L37"/>
    <mergeCell ref="K43:L43"/>
    <mergeCell ref="K44:L44"/>
    <mergeCell ref="K45:L45"/>
    <mergeCell ref="K39:L39"/>
    <mergeCell ref="A40:D40"/>
    <mergeCell ref="E40:H40"/>
    <mergeCell ref="K40:L40"/>
    <mergeCell ref="K41:L41"/>
    <mergeCell ref="I42:L42"/>
  </mergeCells>
  <conditionalFormatting sqref="K11:L18">
    <cfRule type="notContainsText" dxfId="14" priority="5" operator="notContains" text="0">
      <formula>ISERROR(SEARCH("0",K11))</formula>
    </cfRule>
  </conditionalFormatting>
  <conditionalFormatting sqref="K21:L23">
    <cfRule type="notContainsText" dxfId="13" priority="4" operator="notContains" text="0">
      <formula>ISERROR(SEARCH("0",K21))</formula>
    </cfRule>
  </conditionalFormatting>
  <conditionalFormatting sqref="K26:L28">
    <cfRule type="notContainsText" dxfId="12" priority="3" operator="notContains" text="0">
      <formula>ISERROR(SEARCH("0",K26))</formula>
    </cfRule>
  </conditionalFormatting>
  <conditionalFormatting sqref="K31:L35">
    <cfRule type="notContainsText" dxfId="11" priority="2" operator="notContains" text="0">
      <formula>ISERROR(SEARCH("0",K31))</formula>
    </cfRule>
  </conditionalFormatting>
  <conditionalFormatting sqref="K37:L41">
    <cfRule type="notContainsText" dxfId="10" priority="1" operator="notContains" text="0">
      <formula>ISERROR(SEARCH("0",K37))</formula>
    </cfRule>
  </conditionalFormatting>
  <pageMargins left="0.7" right="0.7" top="0.75" bottom="0.75" header="0.3" footer="0.3"/>
  <pageSetup orientation="portrait" horizontalDpi="0" verticalDpi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4A4D-EC0B-524B-8CA8-785B7E7D79EF}">
  <dimension ref="A3:AA68"/>
  <sheetViews>
    <sheetView showGridLines="0" workbookViewId="0">
      <selection activeCell="K10" sqref="K10:L10"/>
    </sheetView>
  </sheetViews>
  <sheetFormatPr baseColWidth="10" defaultRowHeight="15" x14ac:dyDescent="0.2"/>
  <cols>
    <col min="1" max="1" width="10.5" customWidth="1"/>
    <col min="2" max="2" width="3.5" customWidth="1"/>
    <col min="3" max="3" width="12" customWidth="1"/>
    <col min="4" max="4" width="14" customWidth="1"/>
    <col min="5" max="5" width="15" customWidth="1"/>
    <col min="7" max="7" width="6.33203125" customWidth="1"/>
    <col min="9" max="9" width="6.33203125" customWidth="1"/>
    <col min="10" max="10" width="12.1640625" customWidth="1"/>
    <col min="11" max="11" width="15" customWidth="1"/>
    <col min="12" max="12" width="4" customWidth="1"/>
    <col min="15" max="15" width="18.5" customWidth="1"/>
    <col min="22" max="22" width="18.1640625" customWidth="1"/>
    <col min="25" max="25" width="13.5" style="31" customWidth="1"/>
    <col min="26" max="26" width="15" customWidth="1"/>
    <col min="27" max="27" width="16.5" customWidth="1"/>
  </cols>
  <sheetData>
    <row r="3" spans="1:27" x14ac:dyDescent="0.2">
      <c r="A3" t="s">
        <v>130</v>
      </c>
    </row>
    <row r="6" spans="1:27" x14ac:dyDescent="0.2">
      <c r="Z6" s="61"/>
      <c r="AA6" s="61" t="s">
        <v>289</v>
      </c>
    </row>
    <row r="7" spans="1:27" x14ac:dyDescent="0.2">
      <c r="A7" s="14" t="s">
        <v>21</v>
      </c>
      <c r="B7" s="15"/>
      <c r="C7" s="15"/>
      <c r="D7" s="659" t="s">
        <v>777</v>
      </c>
      <c r="E7" s="660"/>
      <c r="F7" s="660"/>
      <c r="G7" s="661"/>
      <c r="H7" s="634" t="s">
        <v>16</v>
      </c>
      <c r="I7" s="635"/>
      <c r="J7" s="662">
        <v>46179</v>
      </c>
      <c r="K7" s="663"/>
      <c r="L7" s="664"/>
      <c r="P7" s="100" t="s">
        <v>41</v>
      </c>
      <c r="Q7" s="100" t="s">
        <v>42</v>
      </c>
      <c r="R7" s="126" t="s">
        <v>53</v>
      </c>
      <c r="W7" s="94" t="s">
        <v>88</v>
      </c>
      <c r="X7" s="95" t="s">
        <v>42</v>
      </c>
      <c r="Y7" s="100" t="s">
        <v>107</v>
      </c>
      <c r="Z7" s="99">
        <f>SUM(Z8:Z52)</f>
        <v>2365</v>
      </c>
      <c r="AA7" s="309">
        <f>+Z7/Q11</f>
        <v>2365</v>
      </c>
    </row>
    <row r="8" spans="1:27" ht="19" x14ac:dyDescent="0.25">
      <c r="A8" s="645" t="s">
        <v>7</v>
      </c>
      <c r="B8" s="646"/>
      <c r="C8" s="646"/>
      <c r="D8" s="646"/>
      <c r="E8" s="646"/>
      <c r="F8" s="646"/>
      <c r="G8" s="646"/>
      <c r="H8" s="646"/>
      <c r="I8" s="648" t="s">
        <v>23</v>
      </c>
      <c r="J8" s="636"/>
      <c r="K8" s="636"/>
      <c r="L8" s="637"/>
      <c r="O8" s="44" t="s">
        <v>0</v>
      </c>
      <c r="P8" s="45"/>
      <c r="Q8" s="44">
        <f>+D41</f>
        <v>1</v>
      </c>
      <c r="R8" s="46">
        <f>+P8*Q8</f>
        <v>0</v>
      </c>
      <c r="V8" s="658" t="s">
        <v>183</v>
      </c>
      <c r="W8" s="658"/>
      <c r="X8" s="658"/>
      <c r="Y8" s="658"/>
    </row>
    <row r="9" spans="1:27" x14ac:dyDescent="0.2">
      <c r="A9" s="9" t="s">
        <v>3</v>
      </c>
      <c r="B9" s="6"/>
      <c r="C9" s="6" t="s">
        <v>4</v>
      </c>
      <c r="D9" s="665" t="s">
        <v>5</v>
      </c>
      <c r="E9" s="665"/>
      <c r="F9" s="665"/>
      <c r="G9" s="665" t="s">
        <v>109</v>
      </c>
      <c r="H9" s="666"/>
      <c r="I9" s="667"/>
      <c r="J9" s="668"/>
      <c r="K9" s="668"/>
      <c r="L9" s="669"/>
      <c r="O9" s="44" t="s">
        <v>1</v>
      </c>
      <c r="P9" s="45"/>
      <c r="Q9" s="44">
        <f>+D42</f>
        <v>0</v>
      </c>
      <c r="R9" s="46">
        <f>+P9*Q9</f>
        <v>0</v>
      </c>
      <c r="V9" t="s">
        <v>50</v>
      </c>
      <c r="W9" s="133">
        <v>700</v>
      </c>
      <c r="X9" s="122">
        <f>+H42</f>
        <v>0</v>
      </c>
      <c r="Y9" s="59">
        <f>+W9*X9</f>
        <v>0</v>
      </c>
    </row>
    <row r="10" spans="1:27" x14ac:dyDescent="0.2">
      <c r="A10" s="517">
        <v>0.79166666666666663</v>
      </c>
      <c r="B10" s="47" t="s">
        <v>6</v>
      </c>
      <c r="C10" s="458">
        <v>0.82638888888888884</v>
      </c>
      <c r="D10" s="38" t="s">
        <v>193</v>
      </c>
      <c r="E10" s="38"/>
      <c r="F10" s="39"/>
      <c r="G10" s="654"/>
      <c r="H10" s="655"/>
      <c r="I10" s="92" t="s">
        <v>92</v>
      </c>
      <c r="J10" s="56"/>
      <c r="K10" s="651">
        <v>0.70833333333333337</v>
      </c>
      <c r="L10" s="652"/>
      <c r="O10" s="44" t="s">
        <v>38</v>
      </c>
      <c r="P10" s="45"/>
      <c r="Q10" s="44">
        <f>+D43</f>
        <v>0</v>
      </c>
      <c r="R10" s="46">
        <f>+P10*Q10</f>
        <v>0</v>
      </c>
      <c r="V10" t="s">
        <v>26</v>
      </c>
      <c r="W10" s="133">
        <v>1900</v>
      </c>
      <c r="X10" s="265">
        <f>+H41</f>
        <v>0</v>
      </c>
      <c r="Y10" s="59">
        <f>+W10*X10</f>
        <v>0</v>
      </c>
    </row>
    <row r="11" spans="1:27" x14ac:dyDescent="0.2">
      <c r="A11" s="517">
        <f>+C10</f>
        <v>0.82638888888888884</v>
      </c>
      <c r="B11" s="47" t="s">
        <v>6</v>
      </c>
      <c r="C11" s="458">
        <v>0.85416666666666663</v>
      </c>
      <c r="D11" s="38" t="s">
        <v>510</v>
      </c>
      <c r="E11" s="38"/>
      <c r="F11" s="39"/>
      <c r="G11" s="654"/>
      <c r="H11" s="655"/>
      <c r="I11" s="92" t="s">
        <v>99</v>
      </c>
      <c r="K11" s="656">
        <v>0</v>
      </c>
      <c r="L11" s="657"/>
      <c r="O11" s="34" t="s">
        <v>14</v>
      </c>
      <c r="P11" s="34"/>
      <c r="Q11" s="34">
        <f>SUM(Q8:Q10)</f>
        <v>1</v>
      </c>
      <c r="R11" s="35">
        <f>SUM(R8:R10)</f>
        <v>0</v>
      </c>
      <c r="V11" t="s">
        <v>329</v>
      </c>
      <c r="W11">
        <v>500</v>
      </c>
      <c r="X11" s="265"/>
      <c r="Y11" s="59">
        <f>+W11*X11</f>
        <v>0</v>
      </c>
    </row>
    <row r="12" spans="1:27" ht="16" thickBot="1" x14ac:dyDescent="0.25">
      <c r="A12" s="517"/>
      <c r="B12" s="47" t="s">
        <v>6</v>
      </c>
      <c r="C12" s="458"/>
      <c r="D12" s="38"/>
      <c r="E12" s="38"/>
      <c r="F12" s="39"/>
      <c r="G12" s="654"/>
      <c r="H12" s="655"/>
      <c r="I12" s="92" t="s">
        <v>94</v>
      </c>
      <c r="K12" s="656" t="s">
        <v>173</v>
      </c>
      <c r="L12" s="657"/>
      <c r="O12" s="44" t="s">
        <v>121</v>
      </c>
      <c r="P12" s="45"/>
      <c r="Q12" s="44"/>
      <c r="R12" s="46">
        <f>+P12*Q12</f>
        <v>0</v>
      </c>
      <c r="V12" s="25" t="s">
        <v>138</v>
      </c>
      <c r="W12" s="292"/>
      <c r="X12" s="264"/>
      <c r="Y12" s="258">
        <f>+W12*X12</f>
        <v>0</v>
      </c>
      <c r="Z12" s="259">
        <f>SUM(Y9:Y12)</f>
        <v>0</v>
      </c>
    </row>
    <row r="13" spans="1:27" ht="16" thickBot="1" x14ac:dyDescent="0.25">
      <c r="A13" s="517"/>
      <c r="B13" s="47" t="s">
        <v>6</v>
      </c>
      <c r="C13" s="458"/>
      <c r="D13" s="38"/>
      <c r="E13" s="38"/>
      <c r="F13" s="39"/>
      <c r="G13" s="654"/>
      <c r="H13" s="655"/>
      <c r="I13" s="93" t="s">
        <v>224</v>
      </c>
      <c r="J13" s="57"/>
      <c r="K13" s="649">
        <v>0</v>
      </c>
      <c r="L13" s="650"/>
      <c r="O13" s="44" t="s">
        <v>139</v>
      </c>
      <c r="P13" s="45"/>
      <c r="Q13" s="44"/>
      <c r="R13" s="46">
        <f>+P13*Q13</f>
        <v>0</v>
      </c>
    </row>
    <row r="14" spans="1:27" ht="19" x14ac:dyDescent="0.25">
      <c r="A14" s="517"/>
      <c r="B14" s="47"/>
      <c r="C14" s="458"/>
      <c r="D14" s="38"/>
      <c r="E14" s="38"/>
      <c r="F14" s="39"/>
      <c r="G14" s="654"/>
      <c r="H14" s="655"/>
      <c r="I14" s="93"/>
      <c r="J14" s="57" t="s">
        <v>220</v>
      </c>
      <c r="K14" s="649">
        <v>0</v>
      </c>
      <c r="L14" s="650"/>
      <c r="O14" s="44" t="s">
        <v>140</v>
      </c>
      <c r="P14" s="45"/>
      <c r="Q14" s="44"/>
      <c r="R14" s="46">
        <f>+P14*Q14</f>
        <v>0</v>
      </c>
      <c r="V14" s="320" t="s">
        <v>40</v>
      </c>
      <c r="W14" s="320"/>
      <c r="X14" s="320"/>
      <c r="Y14" s="320"/>
    </row>
    <row r="15" spans="1:27" x14ac:dyDescent="0.2">
      <c r="A15" s="517"/>
      <c r="B15" s="47"/>
      <c r="C15" s="458"/>
      <c r="D15" s="38"/>
      <c r="E15" s="38"/>
      <c r="F15" s="39"/>
      <c r="G15" s="654"/>
      <c r="H15" s="655"/>
      <c r="I15" s="93"/>
      <c r="J15" s="57" t="s">
        <v>221</v>
      </c>
      <c r="K15" s="649">
        <v>0</v>
      </c>
      <c r="L15" s="650"/>
      <c r="O15" s="44" t="s">
        <v>142</v>
      </c>
      <c r="P15" s="45"/>
      <c r="Q15" s="44"/>
      <c r="R15" s="46">
        <f>+P15*Q15</f>
        <v>0</v>
      </c>
      <c r="V15" t="s">
        <v>40</v>
      </c>
      <c r="W15" s="133">
        <v>700</v>
      </c>
      <c r="X15" s="266">
        <f>+F41</f>
        <v>0</v>
      </c>
      <c r="Y15" s="59">
        <f t="shared" ref="Y15:Y20" si="0">+W15*X15</f>
        <v>0</v>
      </c>
    </row>
    <row r="16" spans="1:27" x14ac:dyDescent="0.2">
      <c r="A16" s="517"/>
      <c r="B16" s="47"/>
      <c r="C16" s="458"/>
      <c r="D16" s="38"/>
      <c r="E16" s="38"/>
      <c r="F16" s="39"/>
      <c r="G16" s="654"/>
      <c r="H16" s="655"/>
      <c r="I16" s="93"/>
      <c r="J16" s="57" t="s">
        <v>223</v>
      </c>
      <c r="K16" s="649">
        <v>0</v>
      </c>
      <c r="L16" s="650"/>
      <c r="O16" s="44" t="s">
        <v>22</v>
      </c>
      <c r="P16" s="45"/>
      <c r="Q16" s="44"/>
      <c r="R16" s="46">
        <f>+P16*Q16</f>
        <v>0</v>
      </c>
      <c r="V16" t="s">
        <v>207</v>
      </c>
      <c r="W16" s="133">
        <v>1400</v>
      </c>
      <c r="X16" s="265">
        <f>+F43</f>
        <v>1</v>
      </c>
      <c r="Y16" s="59">
        <f t="shared" si="0"/>
        <v>1400</v>
      </c>
    </row>
    <row r="17" spans="1:27" x14ac:dyDescent="0.2">
      <c r="A17" s="517"/>
      <c r="B17" s="47"/>
      <c r="C17" s="458"/>
      <c r="D17" s="38"/>
      <c r="E17" s="38"/>
      <c r="F17" s="39"/>
      <c r="G17" s="654"/>
      <c r="H17" s="655"/>
      <c r="I17" s="93"/>
      <c r="J17" s="57" t="s">
        <v>222</v>
      </c>
      <c r="K17" s="649">
        <v>0</v>
      </c>
      <c r="L17" s="650"/>
      <c r="O17" s="34" t="s">
        <v>141</v>
      </c>
      <c r="P17" s="37"/>
      <c r="Q17" s="34">
        <f>+D45</f>
        <v>0.05</v>
      </c>
      <c r="R17" s="35">
        <f>SUM(R12:R16)</f>
        <v>0</v>
      </c>
      <c r="V17" t="s">
        <v>253</v>
      </c>
      <c r="W17" s="133">
        <v>1000</v>
      </c>
      <c r="X17" s="265">
        <f>+F42</f>
        <v>0</v>
      </c>
      <c r="Y17" s="59">
        <f t="shared" si="0"/>
        <v>0</v>
      </c>
    </row>
    <row r="18" spans="1:27" x14ac:dyDescent="0.2">
      <c r="A18" s="648"/>
      <c r="B18" s="636"/>
      <c r="C18" s="636"/>
      <c r="D18" s="636"/>
      <c r="E18" s="636"/>
      <c r="F18" s="646"/>
      <c r="G18" s="646"/>
      <c r="H18" s="647"/>
      <c r="I18" s="93"/>
      <c r="J18" s="57" t="s">
        <v>225</v>
      </c>
      <c r="K18" s="649">
        <v>0</v>
      </c>
      <c r="L18" s="650"/>
      <c r="O18" s="34" t="s">
        <v>53</v>
      </c>
      <c r="P18" s="68"/>
      <c r="Q18" s="68"/>
      <c r="R18" s="135">
        <f>+R17+R11</f>
        <v>0</v>
      </c>
      <c r="V18" t="s">
        <v>55</v>
      </c>
      <c r="W18" s="133"/>
      <c r="X18" s="265">
        <f>+F44</f>
        <v>0</v>
      </c>
      <c r="Y18" s="59">
        <f t="shared" si="0"/>
        <v>0</v>
      </c>
    </row>
    <row r="19" spans="1:27" ht="16" thickBot="1" x14ac:dyDescent="0.25">
      <c r="A19" s="11"/>
      <c r="B19" s="12"/>
      <c r="C19" s="12"/>
      <c r="D19" s="12"/>
      <c r="E19" s="13"/>
      <c r="F19" s="4"/>
      <c r="H19" s="5"/>
      <c r="I19" s="638">
        <v>0</v>
      </c>
      <c r="J19" s="639"/>
      <c r="K19" s="639"/>
      <c r="L19" s="640"/>
      <c r="O19" s="124" t="s">
        <v>111</v>
      </c>
      <c r="R19" s="118"/>
      <c r="V19" t="s">
        <v>153</v>
      </c>
      <c r="W19" s="133">
        <v>700</v>
      </c>
      <c r="X19" s="265">
        <f>+F45</f>
        <v>0</v>
      </c>
      <c r="Y19" s="59">
        <f t="shared" si="0"/>
        <v>0</v>
      </c>
    </row>
    <row r="20" spans="1:27" ht="20" thickBot="1" x14ac:dyDescent="0.3">
      <c r="A20" s="48" t="s">
        <v>771</v>
      </c>
      <c r="B20" s="278"/>
      <c r="C20" s="42" t="s">
        <v>770</v>
      </c>
      <c r="D20" s="42"/>
      <c r="E20" s="41"/>
      <c r="F20" s="587" t="s">
        <v>773</v>
      </c>
      <c r="G20" s="39"/>
      <c r="H20" s="272"/>
      <c r="I20" s="92" t="s">
        <v>93</v>
      </c>
      <c r="J20" s="55"/>
      <c r="K20" s="651">
        <v>0.70833333333333337</v>
      </c>
      <c r="L20" s="652"/>
      <c r="O20" s="124" t="s">
        <v>102</v>
      </c>
      <c r="R20" s="125">
        <f>+R18-R19</f>
        <v>0</v>
      </c>
      <c r="V20" s="25" t="s">
        <v>122</v>
      </c>
      <c r="W20" s="293">
        <v>200</v>
      </c>
      <c r="X20" s="264"/>
      <c r="Y20" s="258">
        <f t="shared" si="0"/>
        <v>0</v>
      </c>
      <c r="Z20" s="259">
        <f>SUM(Y15:Y20)</f>
        <v>1400</v>
      </c>
      <c r="AA20" s="294">
        <f>+Z12+Z20</f>
        <v>1400</v>
      </c>
    </row>
    <row r="21" spans="1:27" x14ac:dyDescent="0.2">
      <c r="A21" s="49"/>
      <c r="B21" s="12"/>
      <c r="C21" s="12"/>
      <c r="D21" s="12"/>
      <c r="E21" s="13"/>
      <c r="F21" s="6"/>
      <c r="I21" s="92" t="s">
        <v>22</v>
      </c>
      <c r="J21" s="16"/>
      <c r="K21" s="632">
        <v>0</v>
      </c>
      <c r="L21" s="633"/>
      <c r="O21" t="s">
        <v>36</v>
      </c>
      <c r="R21" s="123">
        <f>+Z7</f>
        <v>2365</v>
      </c>
      <c r="W21" s="134"/>
      <c r="Y21"/>
    </row>
    <row r="22" spans="1:27" ht="20" thickBot="1" x14ac:dyDescent="0.3">
      <c r="A22" s="48" t="s">
        <v>775</v>
      </c>
      <c r="B22" s="278"/>
      <c r="C22" s="42" t="s">
        <v>774</v>
      </c>
      <c r="D22" s="42"/>
      <c r="E22" s="41"/>
      <c r="F22" s="587" t="s">
        <v>772</v>
      </c>
      <c r="G22" s="39"/>
      <c r="H22" s="272"/>
      <c r="I22" s="93" t="s">
        <v>95</v>
      </c>
      <c r="J22" s="50"/>
      <c r="K22" s="632">
        <v>0</v>
      </c>
      <c r="L22" s="633"/>
      <c r="O22" s="6" t="s">
        <v>124</v>
      </c>
      <c r="R22" s="36">
        <f>+R20-R21</f>
        <v>-2365</v>
      </c>
      <c r="V22" s="212" t="s">
        <v>255</v>
      </c>
      <c r="W22" s="212"/>
      <c r="X22" s="212"/>
      <c r="Y22" s="212"/>
    </row>
    <row r="23" spans="1:27" ht="16" thickTop="1" x14ac:dyDescent="0.2">
      <c r="A23" s="11" t="s">
        <v>776</v>
      </c>
      <c r="B23" s="12"/>
      <c r="C23" s="12"/>
      <c r="D23" s="12"/>
      <c r="E23" s="13"/>
      <c r="I23" s="92" t="s">
        <v>96</v>
      </c>
      <c r="J23" s="16"/>
      <c r="K23" s="632">
        <v>0</v>
      </c>
      <c r="L23" s="633"/>
      <c r="V23" t="s">
        <v>105</v>
      </c>
      <c r="W23" s="133">
        <v>65</v>
      </c>
      <c r="X23" s="122">
        <f>+Q11</f>
        <v>1</v>
      </c>
      <c r="Y23" s="59">
        <f>+W23*X23</f>
        <v>65</v>
      </c>
    </row>
    <row r="24" spans="1:27" x14ac:dyDescent="0.2">
      <c r="A24" s="9"/>
      <c r="B24" s="277"/>
      <c r="C24" s="277"/>
      <c r="D24" s="122"/>
      <c r="E24" s="273"/>
      <c r="F24" s="43"/>
      <c r="G24" s="43"/>
      <c r="H24" s="43"/>
      <c r="I24" s="638" t="s">
        <v>270</v>
      </c>
      <c r="J24" s="639"/>
      <c r="K24" s="639"/>
      <c r="L24" s="640"/>
      <c r="V24" t="s">
        <v>254</v>
      </c>
      <c r="W24" s="133">
        <v>20</v>
      </c>
      <c r="X24" s="122">
        <f>+W1</f>
        <v>0</v>
      </c>
      <c r="Y24" s="59">
        <f>+W24*X24</f>
        <v>0</v>
      </c>
    </row>
    <row r="25" spans="1:27" x14ac:dyDescent="0.2">
      <c r="A25" s="9"/>
      <c r="B25" s="277"/>
      <c r="C25" s="277"/>
      <c r="D25" s="122"/>
      <c r="E25" s="273"/>
      <c r="F25" s="43"/>
      <c r="G25" s="43"/>
      <c r="H25" s="43"/>
      <c r="I25" s="274"/>
      <c r="J25" s="132" t="s">
        <v>232</v>
      </c>
      <c r="K25" s="310">
        <f>+K26*18+K27*16+K28*16</f>
        <v>0</v>
      </c>
      <c r="L25" s="311"/>
      <c r="V25" t="s">
        <v>101</v>
      </c>
      <c r="W25" s="31"/>
      <c r="X25" s="122"/>
      <c r="Y25" s="59">
        <f>+W25*X25</f>
        <v>0</v>
      </c>
    </row>
    <row r="26" spans="1:27" ht="16" thickBot="1" x14ac:dyDescent="0.25">
      <c r="A26" s="9"/>
      <c r="B26" s="277"/>
      <c r="C26" s="277"/>
      <c r="D26" s="122"/>
      <c r="E26" s="273"/>
      <c r="F26" s="43"/>
      <c r="G26" s="43"/>
      <c r="H26" s="43"/>
      <c r="I26" s="93" t="s">
        <v>271</v>
      </c>
      <c r="J26" s="50"/>
      <c r="K26" s="632">
        <v>0</v>
      </c>
      <c r="L26" s="633"/>
      <c r="V26" s="25" t="s">
        <v>135</v>
      </c>
      <c r="W26" s="118"/>
      <c r="X26" s="264"/>
      <c r="Y26" s="258">
        <f>+W26*X26</f>
        <v>0</v>
      </c>
      <c r="Z26" s="259">
        <f>SUM(Y23:Y26)</f>
        <v>65</v>
      </c>
    </row>
    <row r="27" spans="1:27" x14ac:dyDescent="0.2">
      <c r="A27" s="10"/>
      <c r="B27" s="278"/>
      <c r="C27" s="278"/>
      <c r="D27" s="268"/>
      <c r="E27" s="269"/>
      <c r="F27" s="271"/>
      <c r="G27" s="39"/>
      <c r="H27" s="272"/>
      <c r="I27" s="93" t="s">
        <v>226</v>
      </c>
      <c r="J27" s="50"/>
      <c r="K27" s="632">
        <v>0</v>
      </c>
      <c r="L27" s="633"/>
      <c r="Y27"/>
    </row>
    <row r="28" spans="1:27" ht="19" x14ac:dyDescent="0.25">
      <c r="A28" s="11"/>
      <c r="B28" s="12"/>
      <c r="C28" s="12"/>
      <c r="D28" s="12"/>
      <c r="E28" s="13"/>
      <c r="F28" s="2"/>
      <c r="G28" s="3"/>
      <c r="H28" s="136"/>
      <c r="I28" s="93" t="s">
        <v>227</v>
      </c>
      <c r="J28" s="50"/>
      <c r="K28" s="632">
        <v>0</v>
      </c>
      <c r="L28" s="633"/>
      <c r="V28" s="212" t="s">
        <v>126</v>
      </c>
      <c r="W28" s="212"/>
      <c r="X28" s="212"/>
      <c r="Y28" s="212"/>
    </row>
    <row r="29" spans="1:27" x14ac:dyDescent="0.2">
      <c r="A29" s="10"/>
      <c r="B29" s="641"/>
      <c r="C29" s="641"/>
      <c r="D29" s="641"/>
      <c r="E29" s="642"/>
      <c r="F29" s="7"/>
      <c r="G29" s="8"/>
      <c r="H29" s="1"/>
      <c r="I29" s="93"/>
      <c r="J29" s="50" t="s">
        <v>46</v>
      </c>
      <c r="K29" s="643">
        <f>SUM(K26:L28)</f>
        <v>0</v>
      </c>
      <c r="L29" s="644"/>
      <c r="V29" s="30" t="s">
        <v>57</v>
      </c>
      <c r="W29" s="133">
        <v>250</v>
      </c>
      <c r="X29" s="265">
        <f>+K26</f>
        <v>0</v>
      </c>
      <c r="Y29" s="59">
        <f>+W29*X29</f>
        <v>0</v>
      </c>
    </row>
    <row r="30" spans="1:27" x14ac:dyDescent="0.2">
      <c r="A30" s="645" t="s">
        <v>127</v>
      </c>
      <c r="B30" s="646"/>
      <c r="C30" s="646"/>
      <c r="D30" s="646"/>
      <c r="E30" s="646"/>
      <c r="F30" s="646"/>
      <c r="G30" s="646"/>
      <c r="H30" s="647"/>
      <c r="I30" s="638" t="s">
        <v>283</v>
      </c>
      <c r="J30" s="639"/>
      <c r="K30" s="639"/>
      <c r="L30" s="640"/>
      <c r="V30" s="30" t="s">
        <v>58</v>
      </c>
      <c r="W30" s="133">
        <v>230</v>
      </c>
      <c r="X30" s="265">
        <f>+K27</f>
        <v>0</v>
      </c>
      <c r="Y30" s="59">
        <f>+W30*X30</f>
        <v>0</v>
      </c>
      <c r="Z30" s="31"/>
    </row>
    <row r="31" spans="1:27" x14ac:dyDescent="0.2">
      <c r="A31" s="4"/>
      <c r="I31" s="93" t="s">
        <v>652</v>
      </c>
      <c r="J31" s="50"/>
      <c r="K31" s="632">
        <v>0</v>
      </c>
      <c r="L31" s="633"/>
      <c r="V31" s="30" t="s">
        <v>59</v>
      </c>
      <c r="W31" s="133">
        <v>250</v>
      </c>
      <c r="X31" s="265">
        <f>+K28</f>
        <v>0</v>
      </c>
      <c r="Y31" s="59">
        <f>+W31*X31</f>
        <v>0</v>
      </c>
    </row>
    <row r="32" spans="1:27" ht="16" thickBot="1" x14ac:dyDescent="0.25">
      <c r="A32" s="4"/>
      <c r="I32" s="93" t="s">
        <v>653</v>
      </c>
      <c r="J32" s="50"/>
      <c r="K32" s="632">
        <v>0</v>
      </c>
      <c r="L32" s="633"/>
      <c r="V32" s="260" t="s">
        <v>47</v>
      </c>
      <c r="W32" s="293">
        <v>25</v>
      </c>
      <c r="X32" s="263"/>
      <c r="Y32" s="258">
        <f>+W32*X32</f>
        <v>0</v>
      </c>
      <c r="Z32" s="261">
        <f>SUM(Y29:Y32)</f>
        <v>0</v>
      </c>
    </row>
    <row r="33" spans="1:27" x14ac:dyDescent="0.2">
      <c r="A33" s="4"/>
      <c r="I33" s="93" t="s">
        <v>654</v>
      </c>
      <c r="J33" s="50"/>
      <c r="K33" s="632">
        <v>0</v>
      </c>
      <c r="L33" s="633"/>
      <c r="W33" s="31"/>
      <c r="X33" s="31"/>
    </row>
    <row r="34" spans="1:27" ht="19" x14ac:dyDescent="0.25">
      <c r="A34" s="4"/>
      <c r="I34" s="93" t="s">
        <v>628</v>
      </c>
      <c r="J34" s="50"/>
      <c r="K34" s="632">
        <v>0</v>
      </c>
      <c r="L34" s="633"/>
      <c r="V34" s="212" t="s">
        <v>49</v>
      </c>
      <c r="W34" s="212"/>
      <c r="X34" s="212"/>
      <c r="Y34" s="212"/>
    </row>
    <row r="35" spans="1:27" x14ac:dyDescent="0.2">
      <c r="A35" s="4"/>
      <c r="I35" s="93" t="s">
        <v>645</v>
      </c>
      <c r="J35" s="50"/>
      <c r="K35" s="632">
        <v>0</v>
      </c>
      <c r="L35" s="633"/>
      <c r="V35" t="s">
        <v>108</v>
      </c>
      <c r="W35" s="133">
        <v>1000</v>
      </c>
      <c r="X35" s="122"/>
      <c r="Y35" s="59">
        <f>+W35*X35</f>
        <v>0</v>
      </c>
    </row>
    <row r="36" spans="1:27" x14ac:dyDescent="0.2">
      <c r="A36" s="4"/>
      <c r="I36" s="638" t="s">
        <v>172</v>
      </c>
      <c r="J36" s="639"/>
      <c r="K36" s="639"/>
      <c r="L36" s="640"/>
      <c r="V36" t="s">
        <v>268</v>
      </c>
      <c r="W36" s="133">
        <v>400</v>
      </c>
      <c r="X36" s="122">
        <v>1</v>
      </c>
      <c r="Y36" s="59">
        <f>+W36*X36</f>
        <v>400</v>
      </c>
    </row>
    <row r="37" spans="1:27" x14ac:dyDescent="0.2">
      <c r="A37" s="4"/>
      <c r="I37" s="313" t="s">
        <v>647</v>
      </c>
      <c r="J37" s="3"/>
      <c r="K37" s="632">
        <v>0</v>
      </c>
      <c r="L37" s="633"/>
      <c r="V37" t="s">
        <v>269</v>
      </c>
      <c r="W37" s="133">
        <v>500</v>
      </c>
      <c r="X37" s="122">
        <v>1</v>
      </c>
      <c r="Y37" s="59">
        <f>+W37*X37</f>
        <v>500</v>
      </c>
    </row>
    <row r="38" spans="1:27" ht="16" thickBot="1" x14ac:dyDescent="0.25">
      <c r="A38" s="4"/>
      <c r="I38" s="93" t="s">
        <v>648</v>
      </c>
      <c r="K38" s="632">
        <v>0</v>
      </c>
      <c r="L38" s="633"/>
      <c r="V38" s="25" t="s">
        <v>109</v>
      </c>
      <c r="W38" s="25"/>
      <c r="X38" s="25"/>
      <c r="Y38" s="258"/>
      <c r="Z38" s="259">
        <f>SUM(Y35:Y38)</f>
        <v>900</v>
      </c>
    </row>
    <row r="39" spans="1:27" x14ac:dyDescent="0.2">
      <c r="A39" s="4"/>
      <c r="I39" s="92" t="s">
        <v>649</v>
      </c>
      <c r="K39" s="632">
        <v>0</v>
      </c>
      <c r="L39" s="633"/>
    </row>
    <row r="40" spans="1:27" x14ac:dyDescent="0.2">
      <c r="A40" s="634" t="s">
        <v>10</v>
      </c>
      <c r="B40" s="635"/>
      <c r="C40" s="635"/>
      <c r="D40" s="635"/>
      <c r="E40" s="636" t="s">
        <v>29</v>
      </c>
      <c r="F40" s="636"/>
      <c r="G40" s="636"/>
      <c r="H40" s="637"/>
      <c r="I40" s="92" t="s">
        <v>356</v>
      </c>
      <c r="K40" s="632">
        <v>0</v>
      </c>
      <c r="L40" s="633"/>
      <c r="Y40"/>
      <c r="AA40" s="33"/>
    </row>
    <row r="41" spans="1:27" ht="19" x14ac:dyDescent="0.25">
      <c r="A41" s="9" t="s">
        <v>0</v>
      </c>
      <c r="D41" s="40">
        <v>1</v>
      </c>
      <c r="E41" s="27" t="s">
        <v>17</v>
      </c>
      <c r="F41" s="51"/>
      <c r="G41" s="204" t="s">
        <v>26</v>
      </c>
      <c r="H41" s="205"/>
      <c r="I41" s="92" t="s">
        <v>650</v>
      </c>
      <c r="K41" s="632">
        <v>0</v>
      </c>
      <c r="L41" s="633"/>
      <c r="Y41"/>
    </row>
    <row r="42" spans="1:27" ht="19" x14ac:dyDescent="0.25">
      <c r="A42" s="9" t="s">
        <v>1</v>
      </c>
      <c r="B42" t="s">
        <v>11</v>
      </c>
      <c r="D42" s="88"/>
      <c r="E42" s="28" t="s">
        <v>214</v>
      </c>
      <c r="F42" s="52"/>
      <c r="G42" s="206" t="s">
        <v>28</v>
      </c>
      <c r="H42" s="207"/>
      <c r="I42" s="638" t="s">
        <v>49</v>
      </c>
      <c r="J42" s="639"/>
      <c r="K42" s="639"/>
      <c r="L42" s="640"/>
      <c r="Y42"/>
    </row>
    <row r="43" spans="1:27" ht="19" x14ac:dyDescent="0.25">
      <c r="A43" s="9" t="s">
        <v>12</v>
      </c>
      <c r="D43" s="88"/>
      <c r="E43" s="28" t="s">
        <v>18</v>
      </c>
      <c r="F43" s="52">
        <v>1</v>
      </c>
      <c r="G43" s="206"/>
      <c r="H43" s="207"/>
      <c r="I43" s="53" t="s">
        <v>48</v>
      </c>
      <c r="J43" s="47"/>
      <c r="K43" s="628"/>
      <c r="L43" s="629"/>
      <c r="Y43"/>
    </row>
    <row r="44" spans="1:27" ht="17" thickBot="1" x14ac:dyDescent="0.25">
      <c r="A44" s="9"/>
      <c r="B44" s="6" t="s">
        <v>14</v>
      </c>
      <c r="D44" s="29">
        <f>SUM(D41:D43)</f>
        <v>1</v>
      </c>
      <c r="E44" s="28" t="s">
        <v>24</v>
      </c>
      <c r="F44" s="52"/>
      <c r="G44" s="208" t="s">
        <v>46</v>
      </c>
      <c r="H44" s="202">
        <f>SUM(H41:H43)</f>
        <v>0</v>
      </c>
      <c r="I44" s="53" t="s">
        <v>27</v>
      </c>
      <c r="J44" s="47"/>
      <c r="K44" s="630"/>
      <c r="L44" s="631"/>
    </row>
    <row r="45" spans="1:27" ht="17" thickTop="1" x14ac:dyDescent="0.2">
      <c r="A45" s="4"/>
      <c r="D45" s="137">
        <f>+D44/20</f>
        <v>0.05</v>
      </c>
      <c r="E45" s="28" t="s">
        <v>27</v>
      </c>
      <c r="F45" s="52"/>
      <c r="I45" s="54"/>
      <c r="J45" s="89"/>
      <c r="K45" s="630"/>
      <c r="L45" s="631"/>
    </row>
    <row r="46" spans="1:27" ht="17" thickBot="1" x14ac:dyDescent="0.25">
      <c r="A46" s="4"/>
      <c r="E46" s="28"/>
      <c r="F46" s="52"/>
      <c r="L46" s="5"/>
    </row>
    <row r="47" spans="1:27" ht="16" x14ac:dyDescent="0.2">
      <c r="A47" s="4" t="s">
        <v>45</v>
      </c>
      <c r="C47" s="47">
        <v>2</v>
      </c>
      <c r="E47" s="201" t="s">
        <v>46</v>
      </c>
      <c r="F47" s="203">
        <f>SUM(F41:F46)</f>
        <v>1</v>
      </c>
      <c r="J47" s="18"/>
      <c r="K47" s="19"/>
      <c r="L47" s="5"/>
      <c r="N47" s="90" t="s">
        <v>52</v>
      </c>
      <c r="O47" s="90" t="s">
        <v>273</v>
      </c>
      <c r="P47" s="90" t="s">
        <v>182</v>
      </c>
      <c r="Q47" s="291" t="s">
        <v>51</v>
      </c>
      <c r="R47" s="90" t="s">
        <v>46</v>
      </c>
    </row>
    <row r="48" spans="1:27" x14ac:dyDescent="0.2">
      <c r="A48" s="4" t="s">
        <v>34</v>
      </c>
      <c r="C48" s="47">
        <f>+L65</f>
        <v>0</v>
      </c>
      <c r="J48" s="20"/>
      <c r="K48" s="21"/>
      <c r="L48" s="5"/>
    </row>
    <row r="49" spans="1:25" x14ac:dyDescent="0.2">
      <c r="A49" s="4" t="s">
        <v>35</v>
      </c>
      <c r="C49" s="89">
        <f>+A65</f>
        <v>0</v>
      </c>
      <c r="J49" s="20"/>
      <c r="K49" s="21"/>
      <c r="L49" s="5"/>
    </row>
    <row r="50" spans="1:25" x14ac:dyDescent="0.2">
      <c r="A50" s="4"/>
      <c r="C50" s="90">
        <f>SUM(C47:C49)</f>
        <v>2</v>
      </c>
      <c r="J50" s="20"/>
      <c r="K50" s="21"/>
      <c r="L50" s="5"/>
    </row>
    <row r="51" spans="1:25" x14ac:dyDescent="0.2">
      <c r="A51" s="4"/>
      <c r="J51" s="20"/>
      <c r="K51" s="21"/>
      <c r="L51" s="5"/>
    </row>
    <row r="52" spans="1:25" x14ac:dyDescent="0.2">
      <c r="A52" s="4"/>
      <c r="J52" s="20"/>
      <c r="K52" s="21"/>
      <c r="L52" s="5"/>
    </row>
    <row r="53" spans="1:25" x14ac:dyDescent="0.2">
      <c r="A53" s="4"/>
      <c r="G53" s="6"/>
      <c r="J53" s="20"/>
      <c r="K53" s="21"/>
      <c r="L53" s="5"/>
    </row>
    <row r="54" spans="1:25" x14ac:dyDescent="0.2">
      <c r="A54" s="4"/>
      <c r="J54" s="20"/>
      <c r="K54" s="21"/>
      <c r="L54" s="5"/>
    </row>
    <row r="55" spans="1:25" x14ac:dyDescent="0.2">
      <c r="A55" s="4"/>
      <c r="J55" s="20"/>
      <c r="K55" s="21"/>
      <c r="L55" s="5"/>
    </row>
    <row r="56" spans="1:25" x14ac:dyDescent="0.2">
      <c r="A56" s="4"/>
      <c r="F56" s="6" t="s">
        <v>19</v>
      </c>
      <c r="J56" s="20"/>
      <c r="K56" s="21"/>
      <c r="L56" s="5"/>
    </row>
    <row r="57" spans="1:25" ht="16" thickBot="1" x14ac:dyDescent="0.25">
      <c r="A57" s="4"/>
      <c r="J57" s="20"/>
      <c r="K57" s="21"/>
      <c r="L57" s="5"/>
    </row>
    <row r="58" spans="1:25" x14ac:dyDescent="0.2">
      <c r="A58" s="4"/>
      <c r="E58" s="18"/>
      <c r="F58" s="24"/>
      <c r="G58" s="24"/>
      <c r="H58" s="19"/>
      <c r="J58" s="20"/>
      <c r="K58" s="21"/>
      <c r="L58" s="5"/>
      <c r="W58" s="31"/>
      <c r="Y58"/>
    </row>
    <row r="59" spans="1:25" x14ac:dyDescent="0.2">
      <c r="A59" s="4"/>
      <c r="E59" s="20"/>
      <c r="H59" s="21"/>
      <c r="J59" s="20"/>
      <c r="K59" s="21"/>
      <c r="L59" s="5"/>
      <c r="Y59"/>
    </row>
    <row r="60" spans="1:25" x14ac:dyDescent="0.2">
      <c r="A60" s="4"/>
      <c r="E60" s="20"/>
      <c r="H60" s="21"/>
      <c r="J60" s="20"/>
      <c r="K60" s="21"/>
      <c r="L60" s="5"/>
      <c r="Y60"/>
    </row>
    <row r="61" spans="1:25" x14ac:dyDescent="0.2">
      <c r="A61" s="4"/>
      <c r="E61" s="20"/>
      <c r="H61" s="21"/>
      <c r="J61" s="20"/>
      <c r="K61" s="21"/>
      <c r="L61" s="5"/>
      <c r="Y61"/>
    </row>
    <row r="62" spans="1:25" x14ac:dyDescent="0.2">
      <c r="A62" s="4"/>
      <c r="E62" s="20"/>
      <c r="H62" s="21"/>
      <c r="J62" s="20"/>
      <c r="K62" s="21"/>
      <c r="L62" s="5"/>
      <c r="Y62"/>
    </row>
    <row r="63" spans="1:25" x14ac:dyDescent="0.2">
      <c r="A63" s="4"/>
      <c r="E63" s="20"/>
      <c r="H63" s="21"/>
      <c r="J63" s="20"/>
      <c r="K63" s="21"/>
      <c r="L63" s="5"/>
      <c r="P63" s="443">
        <f>SUM(P48:P62)</f>
        <v>0</v>
      </c>
      <c r="Q63" s="443">
        <f>SUM(Q48:Q62)</f>
        <v>0</v>
      </c>
      <c r="R63" s="443">
        <f>SUM(R48:R62)</f>
        <v>0</v>
      </c>
      <c r="Y63"/>
    </row>
    <row r="64" spans="1:25" ht="16" thickBot="1" x14ac:dyDescent="0.25">
      <c r="A64" s="4"/>
      <c r="E64" s="22"/>
      <c r="F64" s="25"/>
      <c r="G64" s="25"/>
      <c r="H64" s="23"/>
      <c r="J64" s="22"/>
      <c r="K64" s="23"/>
      <c r="L64" s="5"/>
      <c r="Y64"/>
    </row>
    <row r="65" spans="1:25" x14ac:dyDescent="0.2">
      <c r="A65" s="275">
        <f>SUM(C65:H65)</f>
        <v>0</v>
      </c>
      <c r="B65" s="8"/>
      <c r="C65" s="214"/>
      <c r="D65" s="8"/>
      <c r="E65" s="8"/>
      <c r="F65" s="8"/>
      <c r="G65" s="8"/>
      <c r="H65" s="8"/>
      <c r="I65" s="8"/>
      <c r="J65" s="8"/>
      <c r="K65" s="8"/>
      <c r="L65" s="276">
        <f>SUM(L47:L64)</f>
        <v>0</v>
      </c>
      <c r="Y65"/>
    </row>
    <row r="66" spans="1:25" x14ac:dyDescent="0.2">
      <c r="Y66"/>
    </row>
    <row r="67" spans="1:25" x14ac:dyDescent="0.2">
      <c r="Y67"/>
    </row>
    <row r="68" spans="1:25" x14ac:dyDescent="0.2">
      <c r="Y68"/>
    </row>
  </sheetData>
  <mergeCells count="58">
    <mergeCell ref="K43:L43"/>
    <mergeCell ref="K44:L44"/>
    <mergeCell ref="K45:L45"/>
    <mergeCell ref="K39:L39"/>
    <mergeCell ref="A40:D40"/>
    <mergeCell ref="E40:H40"/>
    <mergeCell ref="K40:L40"/>
    <mergeCell ref="K41:L41"/>
    <mergeCell ref="I42:L42"/>
    <mergeCell ref="K38:L38"/>
    <mergeCell ref="B29:E29"/>
    <mergeCell ref="K29:L29"/>
    <mergeCell ref="A30:H30"/>
    <mergeCell ref="I30:L30"/>
    <mergeCell ref="K31:L31"/>
    <mergeCell ref="K32:L32"/>
    <mergeCell ref="K33:L33"/>
    <mergeCell ref="K34:L34"/>
    <mergeCell ref="K35:L35"/>
    <mergeCell ref="I36:L36"/>
    <mergeCell ref="K37:L37"/>
    <mergeCell ref="K28:L28"/>
    <mergeCell ref="A18:E18"/>
    <mergeCell ref="F18:H18"/>
    <mergeCell ref="K18:L18"/>
    <mergeCell ref="I19:L19"/>
    <mergeCell ref="K20:L20"/>
    <mergeCell ref="K21:L21"/>
    <mergeCell ref="K22:L22"/>
    <mergeCell ref="K23:L23"/>
    <mergeCell ref="I24:L24"/>
    <mergeCell ref="K26:L26"/>
    <mergeCell ref="K27:L27"/>
    <mergeCell ref="G15:H15"/>
    <mergeCell ref="K15:L15"/>
    <mergeCell ref="G16:H16"/>
    <mergeCell ref="K16:L16"/>
    <mergeCell ref="G17:H17"/>
    <mergeCell ref="K17:L17"/>
    <mergeCell ref="G12:H12"/>
    <mergeCell ref="K12:L12"/>
    <mergeCell ref="G13:H13"/>
    <mergeCell ref="K13:L13"/>
    <mergeCell ref="G14:H14"/>
    <mergeCell ref="K14:L14"/>
    <mergeCell ref="V8:Y8"/>
    <mergeCell ref="G11:H11"/>
    <mergeCell ref="K11:L11"/>
    <mergeCell ref="D7:G7"/>
    <mergeCell ref="H7:I7"/>
    <mergeCell ref="J7:L7"/>
    <mergeCell ref="A8:H8"/>
    <mergeCell ref="I8:L8"/>
    <mergeCell ref="D9:F9"/>
    <mergeCell ref="G9:H9"/>
    <mergeCell ref="I9:L9"/>
    <mergeCell ref="G10:H10"/>
    <mergeCell ref="K10:L10"/>
  </mergeCells>
  <conditionalFormatting sqref="K11:L18">
    <cfRule type="notContainsText" dxfId="9" priority="5" operator="notContains" text="0">
      <formula>ISERROR(SEARCH("0",K11))</formula>
    </cfRule>
  </conditionalFormatting>
  <conditionalFormatting sqref="K21:L23">
    <cfRule type="notContainsText" dxfId="8" priority="4" operator="notContains" text="0">
      <formula>ISERROR(SEARCH("0",K21))</formula>
    </cfRule>
  </conditionalFormatting>
  <conditionalFormatting sqref="K26:L28">
    <cfRule type="notContainsText" dxfId="7" priority="3" operator="notContains" text="0">
      <formula>ISERROR(SEARCH("0",K26))</formula>
    </cfRule>
  </conditionalFormatting>
  <conditionalFormatting sqref="K31:L35">
    <cfRule type="notContainsText" dxfId="6" priority="2" operator="notContains" text="0">
      <formula>ISERROR(SEARCH("0",K31))</formula>
    </cfRule>
  </conditionalFormatting>
  <conditionalFormatting sqref="K37:L41">
    <cfRule type="notContainsText" dxfId="5" priority="1" operator="notContains" text="0">
      <formula>ISERROR(SEARCH("0",K37))</formula>
    </cfRule>
  </conditionalFormatting>
  <pageMargins left="0.7" right="0.7" top="0.75" bottom="0.75" header="0.3" footer="0.3"/>
  <pageSetup orientation="portrait" horizontalDpi="0" verticalDpi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07A80-E861-664E-BBFE-9BCE071BC397}">
  <dimension ref="A3:AA68"/>
  <sheetViews>
    <sheetView showGridLines="0" topLeftCell="A21" workbookViewId="0">
      <selection activeCell="H34" sqref="H34"/>
    </sheetView>
  </sheetViews>
  <sheetFormatPr baseColWidth="10" defaultRowHeight="15" x14ac:dyDescent="0.2"/>
  <cols>
    <col min="1" max="1" width="10.5" customWidth="1"/>
    <col min="2" max="2" width="3.5" customWidth="1"/>
    <col min="3" max="3" width="12" customWidth="1"/>
    <col min="4" max="4" width="14" customWidth="1"/>
    <col min="5" max="5" width="15" customWidth="1"/>
    <col min="7" max="7" width="6.33203125" customWidth="1"/>
    <col min="9" max="9" width="6.33203125" customWidth="1"/>
    <col min="10" max="10" width="12.1640625" customWidth="1"/>
    <col min="11" max="11" width="15" customWidth="1"/>
    <col min="12" max="12" width="4" customWidth="1"/>
    <col min="15" max="15" width="18.5" customWidth="1"/>
    <col min="22" max="22" width="18.1640625" customWidth="1"/>
    <col min="25" max="25" width="13.5" style="31" customWidth="1"/>
    <col min="26" max="26" width="15" customWidth="1"/>
    <col min="27" max="27" width="16.5" customWidth="1"/>
  </cols>
  <sheetData>
    <row r="3" spans="1:27" x14ac:dyDescent="0.2">
      <c r="A3" t="s">
        <v>130</v>
      </c>
    </row>
    <row r="6" spans="1:27" x14ac:dyDescent="0.2">
      <c r="Z6" s="61"/>
      <c r="AA6" s="61" t="s">
        <v>289</v>
      </c>
    </row>
    <row r="7" spans="1:27" x14ac:dyDescent="0.2">
      <c r="A7" s="14" t="s">
        <v>21</v>
      </c>
      <c r="B7" s="15"/>
      <c r="C7" s="15"/>
      <c r="D7" s="659" t="s">
        <v>509</v>
      </c>
      <c r="E7" s="660"/>
      <c r="F7" s="660"/>
      <c r="G7" s="661"/>
      <c r="H7" s="634" t="s">
        <v>16</v>
      </c>
      <c r="I7" s="635"/>
      <c r="J7" s="662">
        <v>46151</v>
      </c>
      <c r="K7" s="663"/>
      <c r="L7" s="664"/>
      <c r="P7" s="100" t="s">
        <v>41</v>
      </c>
      <c r="Q7" s="100" t="s">
        <v>42</v>
      </c>
      <c r="R7" s="126" t="s">
        <v>53</v>
      </c>
      <c r="W7" s="94" t="s">
        <v>88</v>
      </c>
      <c r="X7" s="95" t="s">
        <v>42</v>
      </c>
      <c r="Y7" s="100" t="s">
        <v>107</v>
      </c>
      <c r="Z7" s="99">
        <f>SUM(Z8:Z52)</f>
        <v>15820</v>
      </c>
      <c r="AA7" s="309">
        <f>+Z7/Q11</f>
        <v>76.057692307692307</v>
      </c>
    </row>
    <row r="8" spans="1:27" ht="19" x14ac:dyDescent="0.25">
      <c r="A8" s="645" t="s">
        <v>7</v>
      </c>
      <c r="B8" s="646"/>
      <c r="C8" s="646"/>
      <c r="D8" s="646"/>
      <c r="E8" s="646"/>
      <c r="F8" s="646"/>
      <c r="G8" s="646"/>
      <c r="H8" s="646"/>
      <c r="I8" s="648" t="s">
        <v>23</v>
      </c>
      <c r="J8" s="636"/>
      <c r="K8" s="636"/>
      <c r="L8" s="637"/>
      <c r="O8" s="44" t="s">
        <v>0</v>
      </c>
      <c r="P8" s="45"/>
      <c r="Q8" s="44">
        <f>+D41</f>
        <v>201</v>
      </c>
      <c r="R8" s="46">
        <f>+P8*Q8</f>
        <v>0</v>
      </c>
      <c r="V8" s="658" t="s">
        <v>183</v>
      </c>
      <c r="W8" s="658"/>
      <c r="X8" s="658"/>
      <c r="Y8" s="658"/>
    </row>
    <row r="9" spans="1:27" x14ac:dyDescent="0.2">
      <c r="A9" s="9" t="s">
        <v>3</v>
      </c>
      <c r="B9" s="6"/>
      <c r="C9" s="6" t="s">
        <v>4</v>
      </c>
      <c r="D9" s="665" t="s">
        <v>5</v>
      </c>
      <c r="E9" s="665"/>
      <c r="F9" s="665"/>
      <c r="G9" s="665" t="s">
        <v>109</v>
      </c>
      <c r="H9" s="666"/>
      <c r="I9" s="667"/>
      <c r="J9" s="668"/>
      <c r="K9" s="668"/>
      <c r="L9" s="669"/>
      <c r="O9" s="44" t="s">
        <v>1</v>
      </c>
      <c r="P9" s="45"/>
      <c r="Q9" s="44">
        <f>+D42</f>
        <v>0</v>
      </c>
      <c r="R9" s="46">
        <f>+P9*Q9</f>
        <v>0</v>
      </c>
      <c r="V9" t="s">
        <v>50</v>
      </c>
      <c r="W9" s="133">
        <v>700</v>
      </c>
      <c r="X9" s="122">
        <f>+H42</f>
        <v>0</v>
      </c>
      <c r="Y9" s="59">
        <f>+W9*X9</f>
        <v>0</v>
      </c>
    </row>
    <row r="10" spans="1:27" x14ac:dyDescent="0.2">
      <c r="A10" s="517">
        <v>0.83333333333333337</v>
      </c>
      <c r="B10" s="47" t="s">
        <v>6</v>
      </c>
      <c r="C10" s="458"/>
      <c r="D10" s="38"/>
      <c r="E10" s="38"/>
      <c r="F10" s="39"/>
      <c r="G10" s="654"/>
      <c r="H10" s="655"/>
      <c r="I10" s="92" t="s">
        <v>92</v>
      </c>
      <c r="J10" s="56"/>
      <c r="K10" s="651">
        <v>0.77083333333333337</v>
      </c>
      <c r="L10" s="652"/>
      <c r="O10" s="44" t="s">
        <v>38</v>
      </c>
      <c r="P10" s="45"/>
      <c r="Q10" s="44">
        <f>+D43</f>
        <v>7</v>
      </c>
      <c r="R10" s="46">
        <f>+P10*Q10</f>
        <v>0</v>
      </c>
      <c r="V10" t="s">
        <v>26</v>
      </c>
      <c r="W10" s="133">
        <v>1900</v>
      </c>
      <c r="X10" s="265">
        <f>+H41</f>
        <v>0</v>
      </c>
      <c r="Y10" s="59">
        <f>+W10*X10</f>
        <v>0</v>
      </c>
    </row>
    <row r="11" spans="1:27" x14ac:dyDescent="0.2">
      <c r="A11" s="517"/>
      <c r="B11" s="47" t="s">
        <v>6</v>
      </c>
      <c r="C11" s="458"/>
      <c r="D11" s="38"/>
      <c r="E11" s="38"/>
      <c r="F11" s="39"/>
      <c r="G11" s="654"/>
      <c r="H11" s="655"/>
      <c r="I11" s="92" t="s">
        <v>99</v>
      </c>
      <c r="K11" s="656">
        <v>0</v>
      </c>
      <c r="L11" s="657"/>
      <c r="O11" s="34" t="s">
        <v>14</v>
      </c>
      <c r="P11" s="34"/>
      <c r="Q11" s="34">
        <f>SUM(Q8:Q10)</f>
        <v>208</v>
      </c>
      <c r="R11" s="35">
        <f>SUM(R8:R10)</f>
        <v>0</v>
      </c>
      <c r="V11" t="s">
        <v>329</v>
      </c>
      <c r="W11">
        <v>500</v>
      </c>
      <c r="X11" s="265"/>
      <c r="Y11" s="59">
        <f>+W11*X11</f>
        <v>0</v>
      </c>
    </row>
    <row r="12" spans="1:27" ht="16" thickBot="1" x14ac:dyDescent="0.25">
      <c r="A12" s="517"/>
      <c r="B12" s="47" t="s">
        <v>6</v>
      </c>
      <c r="C12" s="458"/>
      <c r="D12" s="38"/>
      <c r="E12" s="38"/>
      <c r="F12" s="39"/>
      <c r="G12" s="654"/>
      <c r="H12" s="655"/>
      <c r="I12" s="92" t="s">
        <v>94</v>
      </c>
      <c r="K12" s="656" t="s">
        <v>173</v>
      </c>
      <c r="L12" s="657"/>
      <c r="O12" s="44" t="s">
        <v>121</v>
      </c>
      <c r="P12" s="45"/>
      <c r="Q12" s="44"/>
      <c r="R12" s="46">
        <f>+P12*Q12</f>
        <v>0</v>
      </c>
      <c r="V12" s="25" t="s">
        <v>138</v>
      </c>
      <c r="W12" s="292"/>
      <c r="X12" s="264"/>
      <c r="Y12" s="258">
        <f>+W12*X12</f>
        <v>0</v>
      </c>
      <c r="Z12" s="259">
        <f>SUM(Y9:Y12)</f>
        <v>0</v>
      </c>
    </row>
    <row r="13" spans="1:27" ht="16" thickBot="1" x14ac:dyDescent="0.25">
      <c r="A13" s="517"/>
      <c r="B13" s="47" t="s">
        <v>6</v>
      </c>
      <c r="C13" s="458"/>
      <c r="D13" s="38"/>
      <c r="E13" s="38"/>
      <c r="F13" s="39"/>
      <c r="G13" s="654"/>
      <c r="H13" s="655"/>
      <c r="I13" s="93" t="s">
        <v>224</v>
      </c>
      <c r="J13" s="57"/>
      <c r="K13" s="649">
        <v>0</v>
      </c>
      <c r="L13" s="650"/>
      <c r="O13" s="44" t="s">
        <v>139</v>
      </c>
      <c r="P13" s="45"/>
      <c r="Q13" s="44"/>
      <c r="R13" s="46">
        <f>+P13*Q13</f>
        <v>0</v>
      </c>
    </row>
    <row r="14" spans="1:27" ht="19" x14ac:dyDescent="0.25">
      <c r="A14" s="517"/>
      <c r="B14" s="47"/>
      <c r="C14" s="458">
        <v>8.3333333333333329E-2</v>
      </c>
      <c r="D14" s="38"/>
      <c r="E14" s="38"/>
      <c r="F14" s="39"/>
      <c r="G14" s="654"/>
      <c r="H14" s="655"/>
      <c r="I14" s="93"/>
      <c r="J14" s="57" t="s">
        <v>220</v>
      </c>
      <c r="K14" s="649">
        <v>0</v>
      </c>
      <c r="L14" s="650"/>
      <c r="O14" s="44" t="s">
        <v>140</v>
      </c>
      <c r="P14" s="45"/>
      <c r="Q14" s="44"/>
      <c r="R14" s="46">
        <f>+P14*Q14</f>
        <v>0</v>
      </c>
      <c r="V14" s="320" t="s">
        <v>40</v>
      </c>
      <c r="W14" s="320"/>
      <c r="X14" s="320"/>
      <c r="Y14" s="320"/>
    </row>
    <row r="15" spans="1:27" x14ac:dyDescent="0.2">
      <c r="A15" s="517"/>
      <c r="B15" s="47"/>
      <c r="C15" s="458"/>
      <c r="D15" s="38"/>
      <c r="E15" s="38"/>
      <c r="F15" s="39"/>
      <c r="G15" s="654"/>
      <c r="H15" s="655"/>
      <c r="I15" s="93"/>
      <c r="J15" s="57" t="s">
        <v>221</v>
      </c>
      <c r="K15" s="649">
        <v>0</v>
      </c>
      <c r="L15" s="650"/>
      <c r="O15" s="44" t="s">
        <v>142</v>
      </c>
      <c r="P15" s="45"/>
      <c r="Q15" s="44"/>
      <c r="R15" s="46">
        <f>+P15*Q15</f>
        <v>0</v>
      </c>
      <c r="V15" t="s">
        <v>40</v>
      </c>
      <c r="W15" s="133">
        <v>700</v>
      </c>
      <c r="X15" s="266">
        <f>+F41</f>
        <v>0</v>
      </c>
      <c r="Y15" s="59">
        <f t="shared" ref="Y15:Y20" si="0">+W15*X15</f>
        <v>0</v>
      </c>
    </row>
    <row r="16" spans="1:27" x14ac:dyDescent="0.2">
      <c r="A16" s="517"/>
      <c r="B16" s="47"/>
      <c r="C16" s="458"/>
      <c r="D16" s="38"/>
      <c r="E16" s="38"/>
      <c r="F16" s="39"/>
      <c r="G16" s="654"/>
      <c r="H16" s="655"/>
      <c r="I16" s="93"/>
      <c r="J16" s="57" t="s">
        <v>223</v>
      </c>
      <c r="K16" s="649">
        <v>0</v>
      </c>
      <c r="L16" s="650"/>
      <c r="O16" s="44" t="s">
        <v>22</v>
      </c>
      <c r="P16" s="45"/>
      <c r="Q16" s="44"/>
      <c r="R16" s="46">
        <f>+P16*Q16</f>
        <v>0</v>
      </c>
      <c r="V16" t="s">
        <v>207</v>
      </c>
      <c r="W16" s="133">
        <v>1400</v>
      </c>
      <c r="X16" s="265">
        <f>+F43</f>
        <v>1</v>
      </c>
      <c r="Y16" s="59">
        <f t="shared" si="0"/>
        <v>1400</v>
      </c>
    </row>
    <row r="17" spans="1:27" x14ac:dyDescent="0.2">
      <c r="A17" s="517"/>
      <c r="B17" s="47"/>
      <c r="C17" s="458"/>
      <c r="D17" s="38"/>
      <c r="E17" s="38"/>
      <c r="F17" s="39"/>
      <c r="G17" s="654"/>
      <c r="H17" s="655"/>
      <c r="I17" s="93"/>
      <c r="J17" s="57" t="s">
        <v>222</v>
      </c>
      <c r="K17" s="649">
        <v>0</v>
      </c>
      <c r="L17" s="650"/>
      <c r="O17" s="34" t="s">
        <v>141</v>
      </c>
      <c r="P17" s="37"/>
      <c r="Q17" s="34">
        <f>+D45</f>
        <v>10.4</v>
      </c>
      <c r="R17" s="35">
        <f>SUM(R12:R16)</f>
        <v>0</v>
      </c>
      <c r="V17" t="s">
        <v>253</v>
      </c>
      <c r="W17" s="133">
        <v>1000</v>
      </c>
      <c r="X17" s="265">
        <f>+F42</f>
        <v>0</v>
      </c>
      <c r="Y17" s="59">
        <f t="shared" si="0"/>
        <v>0</v>
      </c>
    </row>
    <row r="18" spans="1:27" x14ac:dyDescent="0.2">
      <c r="A18" s="648" t="s">
        <v>2</v>
      </c>
      <c r="B18" s="636"/>
      <c r="C18" s="636"/>
      <c r="D18" s="636"/>
      <c r="E18" s="636"/>
      <c r="F18" s="646" t="s">
        <v>257</v>
      </c>
      <c r="G18" s="646"/>
      <c r="H18" s="647"/>
      <c r="I18" s="93"/>
      <c r="J18" s="57" t="s">
        <v>225</v>
      </c>
      <c r="K18" s="649">
        <v>0</v>
      </c>
      <c r="L18" s="650"/>
      <c r="O18" s="34" t="s">
        <v>53</v>
      </c>
      <c r="P18" s="68"/>
      <c r="Q18" s="68"/>
      <c r="R18" s="135">
        <f>+R17+R11</f>
        <v>0</v>
      </c>
      <c r="V18" t="s">
        <v>55</v>
      </c>
      <c r="W18" s="133"/>
      <c r="X18" s="265">
        <f>+F44</f>
        <v>0</v>
      </c>
      <c r="Y18" s="59">
        <f t="shared" si="0"/>
        <v>0</v>
      </c>
    </row>
    <row r="19" spans="1:27" ht="16" thickBot="1" x14ac:dyDescent="0.25">
      <c r="A19" s="11" t="s">
        <v>8</v>
      </c>
      <c r="B19" s="12"/>
      <c r="C19" s="12"/>
      <c r="D19" s="12"/>
      <c r="E19" s="13"/>
      <c r="F19" s="4"/>
      <c r="H19" s="5"/>
      <c r="I19" s="638">
        <v>0</v>
      </c>
      <c r="J19" s="639"/>
      <c r="K19" s="639"/>
      <c r="L19" s="640"/>
      <c r="O19" s="124" t="s">
        <v>111</v>
      </c>
      <c r="R19" s="118"/>
      <c r="V19" t="s">
        <v>153</v>
      </c>
      <c r="W19" s="133">
        <v>700</v>
      </c>
      <c r="X19" s="265">
        <f>+F45</f>
        <v>0</v>
      </c>
      <c r="Y19" s="59">
        <f t="shared" si="0"/>
        <v>0</v>
      </c>
    </row>
    <row r="20" spans="1:27" ht="20" thickBot="1" x14ac:dyDescent="0.3">
      <c r="A20" s="48"/>
      <c r="B20" s="278" t="s">
        <v>876</v>
      </c>
      <c r="C20" s="42"/>
      <c r="D20" s="42"/>
      <c r="E20" s="41"/>
      <c r="F20" s="271"/>
      <c r="G20" s="39"/>
      <c r="H20" s="272"/>
      <c r="I20" s="92" t="s">
        <v>93</v>
      </c>
      <c r="J20" s="55"/>
      <c r="K20" s="651">
        <v>0.75</v>
      </c>
      <c r="L20" s="652"/>
      <c r="O20" s="124" t="s">
        <v>102</v>
      </c>
      <c r="R20" s="125">
        <f>+R18-R19</f>
        <v>0</v>
      </c>
      <c r="V20" s="25" t="s">
        <v>122</v>
      </c>
      <c r="W20" s="293">
        <v>200</v>
      </c>
      <c r="X20" s="264"/>
      <c r="Y20" s="258">
        <f t="shared" si="0"/>
        <v>0</v>
      </c>
      <c r="Z20" s="259">
        <f>SUM(Y15:Y20)</f>
        <v>1400</v>
      </c>
      <c r="AA20" s="294">
        <f>+Z12+Z20</f>
        <v>1400</v>
      </c>
    </row>
    <row r="21" spans="1:27" x14ac:dyDescent="0.2">
      <c r="A21" s="49" t="s">
        <v>25</v>
      </c>
      <c r="B21" s="12"/>
      <c r="C21" s="12"/>
      <c r="D21" s="12"/>
      <c r="E21" s="13"/>
      <c r="I21" s="92" t="s">
        <v>22</v>
      </c>
      <c r="J21" s="16"/>
      <c r="K21" s="632">
        <v>0</v>
      </c>
      <c r="L21" s="633"/>
      <c r="O21" t="s">
        <v>36</v>
      </c>
      <c r="R21" s="123">
        <f>+Z7</f>
        <v>15820</v>
      </c>
      <c r="W21" s="134"/>
      <c r="Y21"/>
    </row>
    <row r="22" spans="1:27" ht="20" thickBot="1" x14ac:dyDescent="0.3">
      <c r="A22" s="48"/>
      <c r="B22" s="278" t="s">
        <v>872</v>
      </c>
      <c r="C22" s="42"/>
      <c r="D22" s="42"/>
      <c r="E22" s="41"/>
      <c r="F22" s="271" t="s">
        <v>873</v>
      </c>
      <c r="G22" s="39"/>
      <c r="H22" s="272"/>
      <c r="I22" s="93" t="s">
        <v>95</v>
      </c>
      <c r="J22" s="50"/>
      <c r="K22" s="632">
        <v>0</v>
      </c>
      <c r="L22" s="633"/>
      <c r="O22" s="6" t="s">
        <v>124</v>
      </c>
      <c r="R22" s="36">
        <f>+R20-R21</f>
        <v>-15820</v>
      </c>
      <c r="V22" s="212" t="s">
        <v>255</v>
      </c>
      <c r="W22" s="212"/>
      <c r="X22" s="212"/>
      <c r="Y22" s="212"/>
    </row>
    <row r="23" spans="1:27" ht="16" thickTop="1" x14ac:dyDescent="0.2">
      <c r="A23" s="11" t="s">
        <v>9</v>
      </c>
      <c r="B23" s="12"/>
      <c r="C23" s="12"/>
      <c r="D23" s="12"/>
      <c r="E23" s="13"/>
      <c r="I23" s="92" t="s">
        <v>96</v>
      </c>
      <c r="J23" s="16"/>
      <c r="K23" s="632">
        <v>0</v>
      </c>
      <c r="L23" s="633"/>
      <c r="V23" t="s">
        <v>105</v>
      </c>
      <c r="W23" s="133">
        <v>65</v>
      </c>
      <c r="X23" s="122">
        <f>+Q11</f>
        <v>208</v>
      </c>
      <c r="Y23" s="59">
        <f>+W23*X23</f>
        <v>13520</v>
      </c>
    </row>
    <row r="24" spans="1:27" x14ac:dyDescent="0.2">
      <c r="A24" s="9" t="s">
        <v>13</v>
      </c>
      <c r="B24" s="277" t="s">
        <v>870</v>
      </c>
      <c r="C24" s="277"/>
      <c r="D24" s="122"/>
      <c r="E24" s="273"/>
      <c r="F24" s="43"/>
      <c r="G24" s="43"/>
      <c r="H24" s="43"/>
      <c r="I24" s="638" t="s">
        <v>270</v>
      </c>
      <c r="J24" s="639"/>
      <c r="K24" s="639"/>
      <c r="L24" s="640"/>
      <c r="V24" t="s">
        <v>254</v>
      </c>
      <c r="W24" s="133">
        <v>20</v>
      </c>
      <c r="X24" s="122">
        <f>+W1</f>
        <v>0</v>
      </c>
      <c r="Y24" s="59">
        <f>+W24*X24</f>
        <v>0</v>
      </c>
    </row>
    <row r="25" spans="1:27" x14ac:dyDescent="0.2">
      <c r="A25" s="9" t="s">
        <v>256</v>
      </c>
      <c r="B25" s="277" t="s">
        <v>827</v>
      </c>
      <c r="C25" s="277"/>
      <c r="D25" s="122"/>
      <c r="E25" s="273"/>
      <c r="F25" s="43" t="s">
        <v>874</v>
      </c>
      <c r="G25" s="43"/>
      <c r="H25" s="43"/>
      <c r="I25" s="274"/>
      <c r="J25" s="132" t="s">
        <v>232</v>
      </c>
      <c r="K25" s="310">
        <f>+K26*18+K27*16+K28*16</f>
        <v>0</v>
      </c>
      <c r="L25" s="311"/>
      <c r="V25" t="s">
        <v>101</v>
      </c>
      <c r="W25" s="31"/>
      <c r="X25" s="122"/>
      <c r="Y25" s="59">
        <f>+W25*X25</f>
        <v>0</v>
      </c>
    </row>
    <row r="26" spans="1:27" ht="16" thickBot="1" x14ac:dyDescent="0.25">
      <c r="A26" s="9" t="s">
        <v>20</v>
      </c>
      <c r="B26" s="277" t="s">
        <v>769</v>
      </c>
      <c r="C26" s="277"/>
      <c r="D26" s="122"/>
      <c r="E26" s="273"/>
      <c r="F26" s="43"/>
      <c r="G26" s="43"/>
      <c r="H26" s="43"/>
      <c r="I26" s="93" t="s">
        <v>271</v>
      </c>
      <c r="J26" s="50"/>
      <c r="K26" s="632">
        <v>0</v>
      </c>
      <c r="L26" s="633"/>
      <c r="V26" s="25" t="s">
        <v>135</v>
      </c>
      <c r="W26" s="118"/>
      <c r="X26" s="264"/>
      <c r="Y26" s="258">
        <f>+W26*X26</f>
        <v>0</v>
      </c>
      <c r="Z26" s="259">
        <f>SUM(Y23:Y26)</f>
        <v>13520</v>
      </c>
    </row>
    <row r="27" spans="1:27" x14ac:dyDescent="0.2">
      <c r="A27" s="10" t="s">
        <v>20</v>
      </c>
      <c r="B27" s="278" t="s">
        <v>871</v>
      </c>
      <c r="C27" s="278"/>
      <c r="D27" s="268"/>
      <c r="E27" s="269"/>
      <c r="F27" s="271"/>
      <c r="G27" s="39"/>
      <c r="H27" s="272"/>
      <c r="I27" s="93" t="s">
        <v>226</v>
      </c>
      <c r="J27" s="50"/>
      <c r="K27" s="632">
        <v>0</v>
      </c>
      <c r="L27" s="633"/>
      <c r="Y27"/>
    </row>
    <row r="28" spans="1:27" ht="19" x14ac:dyDescent="0.25">
      <c r="A28" s="11" t="s">
        <v>38</v>
      </c>
      <c r="B28" s="12"/>
      <c r="C28" s="12"/>
      <c r="D28" s="12"/>
      <c r="E28" s="13"/>
      <c r="F28" s="2"/>
      <c r="G28" s="3"/>
      <c r="H28" s="136"/>
      <c r="I28" s="93" t="s">
        <v>227</v>
      </c>
      <c r="J28" s="50"/>
      <c r="K28" s="632">
        <v>0</v>
      </c>
      <c r="L28" s="633"/>
      <c r="V28" s="212" t="s">
        <v>126</v>
      </c>
      <c r="W28" s="212"/>
      <c r="X28" s="212"/>
      <c r="Y28" s="212"/>
    </row>
    <row r="29" spans="1:27" x14ac:dyDescent="0.2">
      <c r="A29" s="10"/>
      <c r="B29" s="641"/>
      <c r="C29" s="641"/>
      <c r="D29" s="641"/>
      <c r="E29" s="642"/>
      <c r="F29" s="7"/>
      <c r="G29" s="8"/>
      <c r="H29" s="1"/>
      <c r="I29" s="93"/>
      <c r="J29" s="50" t="s">
        <v>46</v>
      </c>
      <c r="K29" s="643">
        <f>SUM(K26:L28)</f>
        <v>0</v>
      </c>
      <c r="L29" s="644"/>
      <c r="V29" s="30" t="s">
        <v>57</v>
      </c>
      <c r="W29" s="133">
        <v>250</v>
      </c>
      <c r="X29" s="265">
        <f>+K26</f>
        <v>0</v>
      </c>
      <c r="Y29" s="59">
        <f>+W29*X29</f>
        <v>0</v>
      </c>
    </row>
    <row r="30" spans="1:27" x14ac:dyDescent="0.2">
      <c r="A30" s="645" t="s">
        <v>127</v>
      </c>
      <c r="B30" s="646"/>
      <c r="C30" s="646"/>
      <c r="D30" s="646"/>
      <c r="E30" s="646"/>
      <c r="F30" s="646"/>
      <c r="G30" s="646"/>
      <c r="H30" s="647"/>
      <c r="I30" s="638" t="s">
        <v>283</v>
      </c>
      <c r="J30" s="639"/>
      <c r="K30" s="639"/>
      <c r="L30" s="640"/>
      <c r="V30" s="30" t="s">
        <v>58</v>
      </c>
      <c r="W30" s="133">
        <v>230</v>
      </c>
      <c r="X30" s="265">
        <f>+K27</f>
        <v>0</v>
      </c>
      <c r="Y30" s="59">
        <f>+W30*X30</f>
        <v>0</v>
      </c>
      <c r="Z30" s="31"/>
    </row>
    <row r="31" spans="1:27" x14ac:dyDescent="0.2">
      <c r="A31" s="4" t="s">
        <v>875</v>
      </c>
      <c r="I31" s="93" t="s">
        <v>652</v>
      </c>
      <c r="J31" s="50"/>
      <c r="K31" s="632" t="s">
        <v>187</v>
      </c>
      <c r="L31" s="633"/>
      <c r="V31" s="30" t="s">
        <v>59</v>
      </c>
      <c r="W31" s="133">
        <v>250</v>
      </c>
      <c r="X31" s="265">
        <f>+K28</f>
        <v>0</v>
      </c>
      <c r="Y31" s="59">
        <f>+W31*X31</f>
        <v>0</v>
      </c>
    </row>
    <row r="32" spans="1:27" ht="16" thickBot="1" x14ac:dyDescent="0.25">
      <c r="A32" s="4"/>
      <c r="I32" s="93" t="s">
        <v>653</v>
      </c>
      <c r="J32" s="50"/>
      <c r="K32" s="632">
        <v>0</v>
      </c>
      <c r="L32" s="633"/>
      <c r="V32" s="260" t="s">
        <v>47</v>
      </c>
      <c r="W32" s="293">
        <v>25</v>
      </c>
      <c r="X32" s="263"/>
      <c r="Y32" s="258">
        <f>+W32*X32</f>
        <v>0</v>
      </c>
      <c r="Z32" s="261">
        <f>SUM(Y29:Y32)</f>
        <v>0</v>
      </c>
    </row>
    <row r="33" spans="1:27" x14ac:dyDescent="0.2">
      <c r="A33" s="4"/>
      <c r="I33" s="93" t="s">
        <v>654</v>
      </c>
      <c r="J33" s="50"/>
      <c r="K33" s="632">
        <v>0</v>
      </c>
      <c r="L33" s="633"/>
      <c r="W33" s="31"/>
      <c r="X33" s="31"/>
    </row>
    <row r="34" spans="1:27" ht="19" x14ac:dyDescent="0.25">
      <c r="A34" s="4"/>
      <c r="I34" s="93" t="s">
        <v>628</v>
      </c>
      <c r="J34" s="50"/>
      <c r="K34" s="632" t="s">
        <v>879</v>
      </c>
      <c r="L34" s="633"/>
      <c r="V34" s="212" t="s">
        <v>49</v>
      </c>
      <c r="W34" s="212"/>
      <c r="X34" s="212"/>
      <c r="Y34" s="212"/>
    </row>
    <row r="35" spans="1:27" x14ac:dyDescent="0.2">
      <c r="A35" s="4"/>
      <c r="I35" s="93" t="s">
        <v>645</v>
      </c>
      <c r="J35" s="50"/>
      <c r="K35" s="632" t="s">
        <v>173</v>
      </c>
      <c r="L35" s="633"/>
      <c r="V35" t="s">
        <v>108</v>
      </c>
      <c r="W35" s="133">
        <v>1000</v>
      </c>
      <c r="X35" s="122"/>
      <c r="Y35" s="59">
        <f>+W35*X35</f>
        <v>0</v>
      </c>
    </row>
    <row r="36" spans="1:27" x14ac:dyDescent="0.2">
      <c r="A36" s="4"/>
      <c r="I36" s="638" t="s">
        <v>172</v>
      </c>
      <c r="J36" s="639"/>
      <c r="K36" s="639"/>
      <c r="L36" s="640"/>
      <c r="V36" t="s">
        <v>268</v>
      </c>
      <c r="W36" s="133">
        <v>400</v>
      </c>
      <c r="X36" s="122">
        <v>1</v>
      </c>
      <c r="Y36" s="59">
        <f>+W36*X36</f>
        <v>400</v>
      </c>
    </row>
    <row r="37" spans="1:27" x14ac:dyDescent="0.2">
      <c r="A37" s="4"/>
      <c r="I37" s="313" t="s">
        <v>647</v>
      </c>
      <c r="J37" s="3"/>
      <c r="K37" s="632" t="s">
        <v>877</v>
      </c>
      <c r="L37" s="633"/>
      <c r="V37" t="s">
        <v>269</v>
      </c>
      <c r="W37" s="133">
        <v>500</v>
      </c>
      <c r="X37" s="122">
        <v>1</v>
      </c>
      <c r="Y37" s="59">
        <f>+W37*X37</f>
        <v>500</v>
      </c>
    </row>
    <row r="38" spans="1:27" ht="16" thickBot="1" x14ac:dyDescent="0.25">
      <c r="A38" s="4"/>
      <c r="I38" s="93" t="s">
        <v>648</v>
      </c>
      <c r="K38" s="632" t="s">
        <v>656</v>
      </c>
      <c r="L38" s="633"/>
      <c r="V38" s="25" t="s">
        <v>109</v>
      </c>
      <c r="W38" s="25"/>
      <c r="X38" s="25"/>
      <c r="Y38" s="258"/>
      <c r="Z38" s="259">
        <f>SUM(Y35:Y38)</f>
        <v>900</v>
      </c>
    </row>
    <row r="39" spans="1:27" x14ac:dyDescent="0.2">
      <c r="A39" s="4"/>
      <c r="I39" s="92" t="s">
        <v>649</v>
      </c>
      <c r="K39" s="632" t="s">
        <v>878</v>
      </c>
      <c r="L39" s="633"/>
    </row>
    <row r="40" spans="1:27" x14ac:dyDescent="0.2">
      <c r="A40" s="634" t="s">
        <v>10</v>
      </c>
      <c r="B40" s="635"/>
      <c r="C40" s="635"/>
      <c r="D40" s="635"/>
      <c r="E40" s="636" t="s">
        <v>29</v>
      </c>
      <c r="F40" s="636"/>
      <c r="G40" s="636"/>
      <c r="H40" s="637"/>
      <c r="I40" s="92" t="s">
        <v>356</v>
      </c>
      <c r="K40" s="632" t="s">
        <v>309</v>
      </c>
      <c r="L40" s="633"/>
      <c r="Y40"/>
      <c r="AA40" s="33"/>
    </row>
    <row r="41" spans="1:27" ht="19" x14ac:dyDescent="0.25">
      <c r="A41" s="9" t="s">
        <v>0</v>
      </c>
      <c r="D41" s="40">
        <v>201</v>
      </c>
      <c r="E41" s="27" t="s">
        <v>17</v>
      </c>
      <c r="F41" s="51"/>
      <c r="G41" s="204" t="s">
        <v>26</v>
      </c>
      <c r="H41" s="205"/>
      <c r="I41" s="92" t="s">
        <v>650</v>
      </c>
      <c r="K41" s="632">
        <v>0</v>
      </c>
      <c r="L41" s="633"/>
      <c r="Y41"/>
    </row>
    <row r="42" spans="1:27" ht="19" x14ac:dyDescent="0.25">
      <c r="A42" s="9" t="s">
        <v>1</v>
      </c>
      <c r="B42" t="s">
        <v>11</v>
      </c>
      <c r="D42" s="88"/>
      <c r="E42" s="28" t="s">
        <v>214</v>
      </c>
      <c r="F42" s="52"/>
      <c r="G42" s="206" t="s">
        <v>28</v>
      </c>
      <c r="H42" s="207"/>
      <c r="I42" s="638" t="s">
        <v>49</v>
      </c>
      <c r="J42" s="639"/>
      <c r="K42" s="639"/>
      <c r="L42" s="640"/>
      <c r="Y42"/>
    </row>
    <row r="43" spans="1:27" ht="19" x14ac:dyDescent="0.25">
      <c r="A43" s="9" t="s">
        <v>12</v>
      </c>
      <c r="D43" s="88">
        <v>7</v>
      </c>
      <c r="E43" s="28" t="s">
        <v>18</v>
      </c>
      <c r="F43" s="52">
        <v>1</v>
      </c>
      <c r="G43" s="206"/>
      <c r="H43" s="207"/>
      <c r="I43" s="53" t="s">
        <v>48</v>
      </c>
      <c r="J43" s="47"/>
      <c r="K43" s="628"/>
      <c r="L43" s="629"/>
      <c r="Y43"/>
    </row>
    <row r="44" spans="1:27" ht="17" thickBot="1" x14ac:dyDescent="0.25">
      <c r="A44" s="9"/>
      <c r="B44" s="6" t="s">
        <v>14</v>
      </c>
      <c r="D44" s="29">
        <f>SUM(D41:D43)</f>
        <v>208</v>
      </c>
      <c r="E44" s="28" t="s">
        <v>24</v>
      </c>
      <c r="F44" s="52"/>
      <c r="G44" s="208" t="s">
        <v>46</v>
      </c>
      <c r="H44" s="202">
        <f>SUM(H41:H43)</f>
        <v>0</v>
      </c>
      <c r="I44" s="53" t="s">
        <v>27</v>
      </c>
      <c r="J44" s="47"/>
      <c r="K44" s="630"/>
      <c r="L44" s="631"/>
    </row>
    <row r="45" spans="1:27" ht="17" thickTop="1" x14ac:dyDescent="0.2">
      <c r="A45" s="4"/>
      <c r="D45" s="137">
        <f>+D44/20</f>
        <v>10.4</v>
      </c>
      <c r="E45" s="28" t="s">
        <v>27</v>
      </c>
      <c r="F45" s="52"/>
      <c r="I45" s="54"/>
      <c r="J45" s="89"/>
      <c r="K45" s="630"/>
      <c r="L45" s="631"/>
    </row>
    <row r="46" spans="1:27" ht="17" thickBot="1" x14ac:dyDescent="0.25">
      <c r="A46" s="4"/>
      <c r="E46" s="28"/>
      <c r="F46" s="52"/>
      <c r="L46" s="5"/>
    </row>
    <row r="47" spans="1:27" ht="16" x14ac:dyDescent="0.2">
      <c r="A47" s="4" t="s">
        <v>45</v>
      </c>
      <c r="C47" s="47">
        <v>2</v>
      </c>
      <c r="E47" s="201" t="s">
        <v>46</v>
      </c>
      <c r="F47" s="203">
        <f>SUM(F41:F46)</f>
        <v>1</v>
      </c>
      <c r="J47" s="18"/>
      <c r="K47" s="19"/>
      <c r="L47" s="5"/>
      <c r="N47" s="90" t="s">
        <v>52</v>
      </c>
      <c r="O47" s="90" t="s">
        <v>273</v>
      </c>
      <c r="P47" s="90" t="s">
        <v>182</v>
      </c>
      <c r="Q47" s="291" t="s">
        <v>51</v>
      </c>
      <c r="R47" s="90" t="s">
        <v>46</v>
      </c>
    </row>
    <row r="48" spans="1:27" x14ac:dyDescent="0.2">
      <c r="A48" s="4" t="s">
        <v>34</v>
      </c>
      <c r="C48" s="47">
        <f>+L65</f>
        <v>0</v>
      </c>
      <c r="J48" s="20"/>
      <c r="K48" s="21"/>
      <c r="L48" s="5"/>
    </row>
    <row r="49" spans="1:25" x14ac:dyDescent="0.2">
      <c r="A49" s="4" t="s">
        <v>35</v>
      </c>
      <c r="C49" s="89">
        <f>+A65</f>
        <v>0</v>
      </c>
      <c r="J49" s="20"/>
      <c r="K49" s="21"/>
      <c r="L49" s="5"/>
    </row>
    <row r="50" spans="1:25" x14ac:dyDescent="0.2">
      <c r="A50" s="4"/>
      <c r="C50" s="90">
        <f>SUM(C47:C49)</f>
        <v>2</v>
      </c>
      <c r="J50" s="20"/>
      <c r="K50" s="21"/>
      <c r="L50" s="5"/>
    </row>
    <row r="51" spans="1:25" x14ac:dyDescent="0.2">
      <c r="A51" s="4"/>
      <c r="J51" s="20"/>
      <c r="K51" s="21"/>
      <c r="L51" s="5"/>
    </row>
    <row r="52" spans="1:25" x14ac:dyDescent="0.2">
      <c r="A52" s="4"/>
      <c r="J52" s="20"/>
      <c r="K52" s="21"/>
      <c r="L52" s="5"/>
    </row>
    <row r="53" spans="1:25" x14ac:dyDescent="0.2">
      <c r="A53" s="4"/>
      <c r="G53" s="6"/>
      <c r="J53" s="20"/>
      <c r="K53" s="21"/>
      <c r="L53" s="5"/>
    </row>
    <row r="54" spans="1:25" x14ac:dyDescent="0.2">
      <c r="A54" s="4"/>
      <c r="J54" s="20"/>
      <c r="K54" s="21"/>
      <c r="L54" s="5"/>
    </row>
    <row r="55" spans="1:25" x14ac:dyDescent="0.2">
      <c r="A55" s="4"/>
      <c r="J55" s="20"/>
      <c r="K55" s="21"/>
      <c r="L55" s="5"/>
    </row>
    <row r="56" spans="1:25" x14ac:dyDescent="0.2">
      <c r="A56" s="4"/>
      <c r="F56" s="6" t="s">
        <v>19</v>
      </c>
      <c r="J56" s="20"/>
      <c r="K56" s="21"/>
      <c r="L56" s="5"/>
    </row>
    <row r="57" spans="1:25" ht="16" thickBot="1" x14ac:dyDescent="0.25">
      <c r="A57" s="4"/>
      <c r="J57" s="20"/>
      <c r="K57" s="21"/>
      <c r="L57" s="5"/>
    </row>
    <row r="58" spans="1:25" x14ac:dyDescent="0.2">
      <c r="A58" s="4"/>
      <c r="E58" s="18"/>
      <c r="F58" s="24"/>
      <c r="G58" s="24"/>
      <c r="H58" s="19"/>
      <c r="J58" s="20"/>
      <c r="K58" s="21"/>
      <c r="L58" s="5"/>
      <c r="W58" s="31"/>
      <c r="Y58"/>
    </row>
    <row r="59" spans="1:25" x14ac:dyDescent="0.2">
      <c r="A59" s="4"/>
      <c r="E59" s="20"/>
      <c r="H59" s="21"/>
      <c r="J59" s="20"/>
      <c r="K59" s="21"/>
      <c r="L59" s="5"/>
      <c r="Y59"/>
    </row>
    <row r="60" spans="1:25" x14ac:dyDescent="0.2">
      <c r="A60" s="4"/>
      <c r="E60" s="20"/>
      <c r="H60" s="21"/>
      <c r="J60" s="20"/>
      <c r="K60" s="21"/>
      <c r="L60" s="5"/>
      <c r="Y60"/>
    </row>
    <row r="61" spans="1:25" x14ac:dyDescent="0.2">
      <c r="A61" s="4"/>
      <c r="E61" s="20"/>
      <c r="H61" s="21"/>
      <c r="J61" s="20"/>
      <c r="K61" s="21"/>
      <c r="L61" s="5"/>
      <c r="Y61"/>
    </row>
    <row r="62" spans="1:25" x14ac:dyDescent="0.2">
      <c r="A62" s="4"/>
      <c r="E62" s="20"/>
      <c r="H62" s="21"/>
      <c r="J62" s="20"/>
      <c r="K62" s="21"/>
      <c r="L62" s="5"/>
      <c r="Y62"/>
    </row>
    <row r="63" spans="1:25" x14ac:dyDescent="0.2">
      <c r="A63" s="4"/>
      <c r="E63" s="20"/>
      <c r="H63" s="21"/>
      <c r="J63" s="20"/>
      <c r="K63" s="21"/>
      <c r="L63" s="5"/>
      <c r="P63" s="443">
        <f>SUM(P48:P62)</f>
        <v>0</v>
      </c>
      <c r="Q63" s="443">
        <f>SUM(Q48:Q62)</f>
        <v>0</v>
      </c>
      <c r="R63" s="443">
        <f>SUM(R48:R62)</f>
        <v>0</v>
      </c>
      <c r="Y63"/>
    </row>
    <row r="64" spans="1:25" ht="16" thickBot="1" x14ac:dyDescent="0.25">
      <c r="A64" s="4"/>
      <c r="E64" s="22"/>
      <c r="F64" s="25"/>
      <c r="G64" s="25"/>
      <c r="H64" s="23"/>
      <c r="J64" s="22"/>
      <c r="K64" s="23"/>
      <c r="L64" s="5"/>
      <c r="Y64"/>
    </row>
    <row r="65" spans="1:25" x14ac:dyDescent="0.2">
      <c r="A65" s="275">
        <f>SUM(C65:H65)</f>
        <v>0</v>
      </c>
      <c r="B65" s="8"/>
      <c r="C65" s="214"/>
      <c r="D65" s="8"/>
      <c r="E65" s="8"/>
      <c r="F65" s="8"/>
      <c r="G65" s="8"/>
      <c r="H65" s="8"/>
      <c r="I65" s="8"/>
      <c r="J65" s="8"/>
      <c r="K65" s="8"/>
      <c r="L65" s="276">
        <f>SUM(L47:L64)</f>
        <v>0</v>
      </c>
      <c r="Y65"/>
    </row>
    <row r="66" spans="1:25" x14ac:dyDescent="0.2">
      <c r="Y66"/>
    </row>
    <row r="67" spans="1:25" x14ac:dyDescent="0.2">
      <c r="Y67"/>
    </row>
    <row r="68" spans="1:25" x14ac:dyDescent="0.2">
      <c r="Y68"/>
    </row>
  </sheetData>
  <mergeCells count="58">
    <mergeCell ref="K43:L43"/>
    <mergeCell ref="K44:L44"/>
    <mergeCell ref="K45:L45"/>
    <mergeCell ref="K39:L39"/>
    <mergeCell ref="A40:D40"/>
    <mergeCell ref="E40:H40"/>
    <mergeCell ref="K40:L40"/>
    <mergeCell ref="K41:L41"/>
    <mergeCell ref="I42:L42"/>
    <mergeCell ref="K38:L38"/>
    <mergeCell ref="B29:E29"/>
    <mergeCell ref="K29:L29"/>
    <mergeCell ref="A30:H30"/>
    <mergeCell ref="I30:L30"/>
    <mergeCell ref="K31:L31"/>
    <mergeCell ref="K32:L32"/>
    <mergeCell ref="K33:L33"/>
    <mergeCell ref="K34:L34"/>
    <mergeCell ref="K35:L35"/>
    <mergeCell ref="I36:L36"/>
    <mergeCell ref="K37:L37"/>
    <mergeCell ref="K28:L28"/>
    <mergeCell ref="A18:E18"/>
    <mergeCell ref="F18:H18"/>
    <mergeCell ref="K18:L18"/>
    <mergeCell ref="I19:L19"/>
    <mergeCell ref="K20:L20"/>
    <mergeCell ref="K21:L21"/>
    <mergeCell ref="K22:L22"/>
    <mergeCell ref="K23:L23"/>
    <mergeCell ref="I24:L24"/>
    <mergeCell ref="K26:L26"/>
    <mergeCell ref="K27:L27"/>
    <mergeCell ref="G15:H15"/>
    <mergeCell ref="K15:L15"/>
    <mergeCell ref="G16:H16"/>
    <mergeCell ref="K16:L16"/>
    <mergeCell ref="G17:H17"/>
    <mergeCell ref="K17:L17"/>
    <mergeCell ref="G12:H12"/>
    <mergeCell ref="K12:L12"/>
    <mergeCell ref="G13:H13"/>
    <mergeCell ref="K13:L13"/>
    <mergeCell ref="G14:H14"/>
    <mergeCell ref="K14:L14"/>
    <mergeCell ref="V8:Y8"/>
    <mergeCell ref="G11:H11"/>
    <mergeCell ref="K11:L11"/>
    <mergeCell ref="D7:G7"/>
    <mergeCell ref="H7:I7"/>
    <mergeCell ref="J7:L7"/>
    <mergeCell ref="A8:H8"/>
    <mergeCell ref="I8:L8"/>
    <mergeCell ref="D9:F9"/>
    <mergeCell ref="G9:H9"/>
    <mergeCell ref="I9:L9"/>
    <mergeCell ref="G10:H10"/>
    <mergeCell ref="K10:L10"/>
  </mergeCells>
  <conditionalFormatting sqref="K11:L18">
    <cfRule type="notContainsText" dxfId="4" priority="5" operator="notContains" text="0">
      <formula>ISERROR(SEARCH("0",K11))</formula>
    </cfRule>
  </conditionalFormatting>
  <conditionalFormatting sqref="K21:L23">
    <cfRule type="notContainsText" dxfId="3" priority="4" operator="notContains" text="0">
      <formula>ISERROR(SEARCH("0",K21))</formula>
    </cfRule>
  </conditionalFormatting>
  <conditionalFormatting sqref="K26:L28">
    <cfRule type="notContainsText" dxfId="2" priority="3" operator="notContains" text="0">
      <formula>ISERROR(SEARCH("0",K26))</formula>
    </cfRule>
  </conditionalFormatting>
  <conditionalFormatting sqref="K31:L35">
    <cfRule type="notContainsText" dxfId="1" priority="2" operator="notContains" text="0">
      <formula>ISERROR(SEARCH("0",K31))</formula>
    </cfRule>
  </conditionalFormatting>
  <conditionalFormatting sqref="K37:L41">
    <cfRule type="notContainsText" dxfId="0" priority="1" operator="notContains" text="0">
      <formula>ISERROR(SEARCH("0",K37))</formula>
    </cfRule>
  </conditionalFormatting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07559-0A8F-594A-AAED-EE72C25A718B}">
  <sheetPr>
    <pageSetUpPr fitToPage="1"/>
  </sheetPr>
  <dimension ref="B2:AB174"/>
  <sheetViews>
    <sheetView showGridLines="0" topLeftCell="A7" zoomScale="82" zoomScaleNormal="82" workbookViewId="0">
      <selection activeCell="B2" sqref="B2:E13"/>
    </sheetView>
  </sheetViews>
  <sheetFormatPr baseColWidth="10" defaultRowHeight="21" x14ac:dyDescent="0.25"/>
  <cols>
    <col min="2" max="2" width="32.83203125" customWidth="1"/>
    <col min="3" max="3" width="22.6640625" customWidth="1"/>
    <col min="4" max="4" width="19.6640625" style="182" customWidth="1"/>
    <col min="5" max="5" width="25.83203125" style="165" customWidth="1"/>
    <col min="6" max="6" width="2.33203125" customWidth="1"/>
    <col min="7" max="7" width="17.83203125" hidden="1" customWidth="1"/>
    <col min="8" max="8" width="32.6640625" customWidth="1"/>
    <col min="9" max="9" width="16.5" customWidth="1"/>
    <col min="10" max="10" width="15.33203125" customWidth="1"/>
    <col min="11" max="11" width="19.1640625" customWidth="1"/>
    <col min="27" max="27" width="34.5" customWidth="1"/>
    <col min="28" max="28" width="10.83203125" style="119"/>
  </cols>
  <sheetData>
    <row r="2" spans="2:28" ht="31" x14ac:dyDescent="0.35">
      <c r="C2" s="676" t="s">
        <v>182</v>
      </c>
      <c r="D2" s="676"/>
      <c r="E2" s="676"/>
    </row>
    <row r="3" spans="2:28" x14ac:dyDescent="0.25">
      <c r="C3" s="394" t="s">
        <v>54</v>
      </c>
      <c r="D3" s="394" t="s">
        <v>128</v>
      </c>
      <c r="E3" s="394" t="s">
        <v>46</v>
      </c>
    </row>
    <row r="4" spans="2:28" ht="34" x14ac:dyDescent="0.4">
      <c r="B4" s="369"/>
      <c r="C4" s="408">
        <v>180</v>
      </c>
      <c r="D4" s="409">
        <v>50</v>
      </c>
      <c r="E4" s="410">
        <f>+C4+D4</f>
        <v>230</v>
      </c>
    </row>
    <row r="5" spans="2:28" ht="15" x14ac:dyDescent="0.2">
      <c r="D5"/>
      <c r="E5"/>
      <c r="AB5"/>
    </row>
    <row r="6" spans="2:28" ht="34" x14ac:dyDescent="0.4">
      <c r="B6" s="369" t="s">
        <v>53</v>
      </c>
      <c r="C6" s="412">
        <f>SUM(C8:C15)</f>
        <v>114255</v>
      </c>
      <c r="D6" s="413">
        <f>SUM(D8:D13)</f>
        <v>496.76086956521738</v>
      </c>
      <c r="E6" s="368"/>
      <c r="F6" s="368"/>
    </row>
    <row r="7" spans="2:28" ht="53" x14ac:dyDescent="0.45">
      <c r="B7" s="369"/>
      <c r="C7" s="404" t="s">
        <v>112</v>
      </c>
      <c r="D7" s="414" t="s">
        <v>506</v>
      </c>
      <c r="E7" s="368"/>
      <c r="F7" s="368"/>
    </row>
    <row r="8" spans="2:28" ht="34" x14ac:dyDescent="0.4">
      <c r="B8" s="369" t="s">
        <v>71</v>
      </c>
      <c r="C8" s="395">
        <f>+E17</f>
        <v>22130</v>
      </c>
      <c r="D8" s="381">
        <f>+C8/$E$4</f>
        <v>96.217391304347828</v>
      </c>
      <c r="E8" s="368"/>
      <c r="F8" s="368"/>
    </row>
    <row r="9" spans="2:28" ht="34" x14ac:dyDescent="0.4">
      <c r="B9" s="369" t="s">
        <v>485</v>
      </c>
      <c r="C9" s="395">
        <f>+K17</f>
        <v>27000</v>
      </c>
      <c r="D9" s="381">
        <f>+C9/$E$4</f>
        <v>117.39130434782609</v>
      </c>
      <c r="E9" s="368"/>
      <c r="F9" s="368"/>
    </row>
    <row r="10" spans="2:28" ht="34" x14ac:dyDescent="0.4">
      <c r="B10" s="369" t="s">
        <v>120</v>
      </c>
      <c r="C10" s="395">
        <f>+E33</f>
        <v>45225</v>
      </c>
      <c r="D10" s="381">
        <f>+C10/$E$4</f>
        <v>196.63043478260869</v>
      </c>
      <c r="E10" s="368"/>
      <c r="F10" s="368"/>
    </row>
    <row r="11" spans="2:28" ht="34" x14ac:dyDescent="0.4">
      <c r="B11" s="369" t="s">
        <v>486</v>
      </c>
      <c r="C11" s="395"/>
      <c r="E11" s="368"/>
      <c r="F11" s="368"/>
      <c r="H11" s="406"/>
    </row>
    <row r="12" spans="2:28" ht="34" x14ac:dyDescent="0.4">
      <c r="B12" s="369" t="s">
        <v>487</v>
      </c>
      <c r="C12" s="395"/>
      <c r="E12" s="368"/>
      <c r="F12" s="368"/>
      <c r="H12" s="405"/>
    </row>
    <row r="13" spans="2:28" ht="34" x14ac:dyDescent="0.4">
      <c r="B13" s="369" t="s">
        <v>499</v>
      </c>
      <c r="C13" s="395">
        <v>19900</v>
      </c>
      <c r="D13" s="381">
        <f>+C13/$E$4</f>
        <v>86.521739130434781</v>
      </c>
      <c r="E13" s="368"/>
      <c r="F13" s="368"/>
    </row>
    <row r="14" spans="2:28" ht="34" x14ac:dyDescent="0.4">
      <c r="B14" s="411"/>
      <c r="C14" s="395"/>
      <c r="D14" s="381"/>
      <c r="E14" s="368"/>
      <c r="F14" s="368"/>
    </row>
    <row r="15" spans="2:28" ht="34" x14ac:dyDescent="0.4">
      <c r="B15" s="369"/>
    </row>
    <row r="16" spans="2:28" ht="34" x14ac:dyDescent="0.4">
      <c r="B16" s="369" t="s">
        <v>444</v>
      </c>
      <c r="H16" s="369" t="s">
        <v>483</v>
      </c>
    </row>
    <row r="17" spans="2:11" ht="31" x14ac:dyDescent="0.35">
      <c r="B17" s="402"/>
      <c r="C17" s="402"/>
      <c r="D17" s="402"/>
      <c r="E17" s="403">
        <f>SUM(E19:E30)</f>
        <v>22130</v>
      </c>
      <c r="K17" s="403">
        <f>SUM(J19:J21)</f>
        <v>27000</v>
      </c>
    </row>
    <row r="18" spans="2:11" x14ac:dyDescent="0.25">
      <c r="B18" s="371" t="s">
        <v>440</v>
      </c>
      <c r="C18" s="371" t="s">
        <v>42</v>
      </c>
      <c r="D18" s="65" t="s">
        <v>41</v>
      </c>
      <c r="E18" s="386" t="s">
        <v>46</v>
      </c>
      <c r="H18" s="371" t="s">
        <v>484</v>
      </c>
      <c r="I18" s="371" t="s">
        <v>42</v>
      </c>
      <c r="J18" s="371" t="s">
        <v>41</v>
      </c>
      <c r="K18" s="371" t="s">
        <v>46</v>
      </c>
    </row>
    <row r="19" spans="2:11" x14ac:dyDescent="0.25">
      <c r="B19" s="147" t="s">
        <v>378</v>
      </c>
      <c r="C19" s="379">
        <f>+C4/10</f>
        <v>18</v>
      </c>
      <c r="D19" s="384">
        <f t="shared" ref="D19:D30" si="0">VLOOKUP(B19,$E$94:$F$176,2,FALSE)</f>
        <v>45</v>
      </c>
      <c r="E19" s="393">
        <f t="shared" ref="E19:E30" si="1">+C19*D19</f>
        <v>810</v>
      </c>
      <c r="H19" s="147" t="s">
        <v>498</v>
      </c>
      <c r="I19" s="379">
        <v>1</v>
      </c>
      <c r="J19" s="384">
        <v>15000</v>
      </c>
    </row>
    <row r="20" spans="2:11" x14ac:dyDescent="0.25">
      <c r="B20" s="147" t="s">
        <v>493</v>
      </c>
      <c r="C20" s="379">
        <f>+C4/10</f>
        <v>18</v>
      </c>
      <c r="D20" s="384">
        <f t="shared" si="0"/>
        <v>60</v>
      </c>
      <c r="E20" s="393">
        <f t="shared" si="1"/>
        <v>1080</v>
      </c>
      <c r="H20" s="147" t="s">
        <v>492</v>
      </c>
      <c r="I20" s="379">
        <v>1</v>
      </c>
      <c r="J20" s="384">
        <v>12000</v>
      </c>
    </row>
    <row r="21" spans="2:11" x14ac:dyDescent="0.25">
      <c r="B21" s="147" t="s">
        <v>387</v>
      </c>
      <c r="C21" s="379">
        <f>+C4</f>
        <v>180</v>
      </c>
      <c r="D21" s="384">
        <f t="shared" si="0"/>
        <v>22</v>
      </c>
      <c r="E21" s="393">
        <f t="shared" si="1"/>
        <v>3960</v>
      </c>
      <c r="H21" s="147"/>
      <c r="I21" s="379"/>
      <c r="J21" s="384"/>
      <c r="K21" s="165"/>
    </row>
    <row r="22" spans="2:11" x14ac:dyDescent="0.25">
      <c r="B22" s="147" t="s">
        <v>380</v>
      </c>
      <c r="C22" s="379">
        <v>2</v>
      </c>
      <c r="D22" s="384">
        <f t="shared" si="0"/>
        <v>500</v>
      </c>
      <c r="E22" s="393">
        <f t="shared" si="1"/>
        <v>1000</v>
      </c>
    </row>
    <row r="23" spans="2:11" x14ac:dyDescent="0.25">
      <c r="B23" s="147" t="s">
        <v>395</v>
      </c>
      <c r="C23" s="379">
        <f>+C4</f>
        <v>180</v>
      </c>
      <c r="D23" s="384">
        <f t="shared" si="0"/>
        <v>3</v>
      </c>
      <c r="E23" s="393">
        <f t="shared" si="1"/>
        <v>540</v>
      </c>
    </row>
    <row r="24" spans="2:11" x14ac:dyDescent="0.25">
      <c r="B24" s="147" t="s">
        <v>407</v>
      </c>
      <c r="C24" s="379">
        <v>240</v>
      </c>
      <c r="D24" s="384">
        <f t="shared" si="0"/>
        <v>6</v>
      </c>
      <c r="E24" s="393">
        <f t="shared" si="1"/>
        <v>1440</v>
      </c>
    </row>
    <row r="25" spans="2:11" x14ac:dyDescent="0.25">
      <c r="B25" s="147" t="s">
        <v>410</v>
      </c>
      <c r="C25" s="379">
        <v>240</v>
      </c>
      <c r="D25" s="384">
        <f t="shared" si="0"/>
        <v>5</v>
      </c>
      <c r="E25" s="393">
        <f t="shared" si="1"/>
        <v>1200</v>
      </c>
    </row>
    <row r="26" spans="2:11" ht="34" x14ac:dyDescent="0.4">
      <c r="B26" s="147" t="s">
        <v>438</v>
      </c>
      <c r="C26" s="379">
        <v>6</v>
      </c>
      <c r="D26" s="384">
        <f t="shared" si="0"/>
        <v>700</v>
      </c>
      <c r="E26" s="393">
        <f t="shared" si="1"/>
        <v>4200</v>
      </c>
      <c r="H26" s="369" t="s">
        <v>487</v>
      </c>
      <c r="J26" s="182"/>
      <c r="K26" s="165"/>
    </row>
    <row r="27" spans="2:11" ht="31" x14ac:dyDescent="0.35">
      <c r="B27" s="147" t="s">
        <v>422</v>
      </c>
      <c r="C27" s="379">
        <v>300</v>
      </c>
      <c r="D27" s="384">
        <f t="shared" si="0"/>
        <v>3</v>
      </c>
      <c r="E27" s="393">
        <f t="shared" si="1"/>
        <v>900</v>
      </c>
      <c r="H27" s="402"/>
      <c r="I27" s="402"/>
      <c r="J27" s="402"/>
      <c r="K27" s="403">
        <f>SUM(K29:K32)</f>
        <v>0</v>
      </c>
    </row>
    <row r="28" spans="2:11" x14ac:dyDescent="0.25">
      <c r="B28" s="147" t="s">
        <v>441</v>
      </c>
      <c r="C28" s="379"/>
      <c r="D28" s="384">
        <f t="shared" si="0"/>
        <v>0</v>
      </c>
      <c r="E28" s="393">
        <f t="shared" si="1"/>
        <v>0</v>
      </c>
      <c r="H28" s="371" t="s">
        <v>440</v>
      </c>
      <c r="I28" s="371" t="s">
        <v>42</v>
      </c>
      <c r="J28" s="65" t="s">
        <v>41</v>
      </c>
      <c r="K28" s="386" t="s">
        <v>46</v>
      </c>
    </row>
    <row r="29" spans="2:11" x14ac:dyDescent="0.25">
      <c r="B29" s="147" t="s">
        <v>441</v>
      </c>
      <c r="C29" s="379"/>
      <c r="D29" s="384">
        <f t="shared" si="0"/>
        <v>0</v>
      </c>
      <c r="E29" s="393">
        <f t="shared" si="1"/>
        <v>0</v>
      </c>
      <c r="H29" s="147" t="s">
        <v>503</v>
      </c>
      <c r="I29" s="379"/>
      <c r="J29" s="384"/>
      <c r="K29" s="393"/>
    </row>
    <row r="30" spans="2:11" x14ac:dyDescent="0.25">
      <c r="B30" s="147" t="s">
        <v>497</v>
      </c>
      <c r="C30" s="379">
        <v>1</v>
      </c>
      <c r="D30" s="384">
        <f t="shared" si="0"/>
        <v>7000</v>
      </c>
      <c r="E30" s="393">
        <f t="shared" si="1"/>
        <v>7000</v>
      </c>
      <c r="H30" s="147" t="s">
        <v>504</v>
      </c>
      <c r="I30" s="379"/>
      <c r="J30" s="384"/>
      <c r="K30" s="393"/>
    </row>
    <row r="31" spans="2:11" x14ac:dyDescent="0.25">
      <c r="H31" s="147"/>
      <c r="I31" s="379"/>
      <c r="J31" s="384"/>
      <c r="K31" s="393"/>
    </row>
    <row r="32" spans="2:11" x14ac:dyDescent="0.25">
      <c r="D32"/>
    </row>
    <row r="33" spans="2:11" ht="34" x14ac:dyDescent="0.4">
      <c r="B33" s="369" t="s">
        <v>488</v>
      </c>
      <c r="D33"/>
      <c r="E33" s="403">
        <f>SUM(E37:E63)</f>
        <v>45225</v>
      </c>
      <c r="H33" s="147"/>
    </row>
    <row r="34" spans="2:11" x14ac:dyDescent="0.25">
      <c r="B34" s="371" t="s">
        <v>490</v>
      </c>
      <c r="C34" s="371" t="s">
        <v>42</v>
      </c>
      <c r="D34" s="371" t="s">
        <v>41</v>
      </c>
      <c r="E34" s="371" t="s">
        <v>46</v>
      </c>
      <c r="H34" s="147"/>
    </row>
    <row r="35" spans="2:11" ht="34" x14ac:dyDescent="0.4">
      <c r="B35" s="385"/>
      <c r="D35"/>
      <c r="E35"/>
      <c r="H35" s="369" t="s">
        <v>486</v>
      </c>
      <c r="J35" s="182"/>
      <c r="K35" s="165"/>
    </row>
    <row r="36" spans="2:11" ht="31" x14ac:dyDescent="0.35">
      <c r="B36" s="396" t="s">
        <v>40</v>
      </c>
      <c r="D36"/>
      <c r="E36"/>
      <c r="H36" s="402"/>
      <c r="I36" s="402"/>
      <c r="J36" s="402"/>
      <c r="K36" s="403">
        <f>SUM(K38:K41)</f>
        <v>0</v>
      </c>
    </row>
    <row r="37" spans="2:11" x14ac:dyDescent="0.25">
      <c r="B37" s="147" t="s">
        <v>489</v>
      </c>
      <c r="C37" s="385">
        <v>1</v>
      </c>
      <c r="D37" s="397">
        <v>1400</v>
      </c>
      <c r="E37" s="393">
        <f>+C37*D37</f>
        <v>1400</v>
      </c>
      <c r="H37" s="371" t="s">
        <v>440</v>
      </c>
      <c r="I37" s="371" t="s">
        <v>42</v>
      </c>
      <c r="J37" s="65" t="s">
        <v>41</v>
      </c>
      <c r="K37" s="386" t="s">
        <v>46</v>
      </c>
    </row>
    <row r="38" spans="2:11" x14ac:dyDescent="0.25">
      <c r="B38" s="147" t="s">
        <v>40</v>
      </c>
      <c r="C38" s="385">
        <v>7</v>
      </c>
      <c r="D38" s="398">
        <v>700</v>
      </c>
      <c r="E38" s="387">
        <f>+C38*D38</f>
        <v>4900</v>
      </c>
      <c r="H38" s="147" t="s">
        <v>502</v>
      </c>
      <c r="I38" s="379"/>
      <c r="J38" s="384"/>
      <c r="K38" s="393"/>
    </row>
    <row r="39" spans="2:11" x14ac:dyDescent="0.25">
      <c r="B39" s="147" t="s">
        <v>195</v>
      </c>
      <c r="C39" s="385">
        <v>2</v>
      </c>
      <c r="D39" s="398">
        <v>700</v>
      </c>
      <c r="E39" s="387">
        <f>+C39*D39</f>
        <v>1400</v>
      </c>
      <c r="F39" s="407">
        <f>+E33/230</f>
        <v>196.63043478260869</v>
      </c>
      <c r="H39" s="147" t="s">
        <v>505</v>
      </c>
      <c r="I39" s="379"/>
      <c r="J39" s="384"/>
      <c r="K39" s="393"/>
    </row>
    <row r="40" spans="2:11" x14ac:dyDescent="0.25">
      <c r="B40" s="147" t="s">
        <v>494</v>
      </c>
      <c r="C40" s="385">
        <v>10</v>
      </c>
      <c r="D40" s="398">
        <v>300</v>
      </c>
      <c r="E40" s="387">
        <f>+C40*D40</f>
        <v>3000</v>
      </c>
      <c r="H40" s="147"/>
      <c r="I40" s="379"/>
      <c r="J40" s="384"/>
      <c r="K40" s="393"/>
    </row>
    <row r="41" spans="2:11" x14ac:dyDescent="0.25">
      <c r="B41" s="147"/>
      <c r="C41" s="385"/>
      <c r="D41" s="398"/>
      <c r="E41" s="387">
        <f>+C41*D41</f>
        <v>0</v>
      </c>
    </row>
    <row r="42" spans="2:11" x14ac:dyDescent="0.25">
      <c r="B42" s="385" t="s">
        <v>183</v>
      </c>
      <c r="C42" s="385"/>
      <c r="D42" s="147"/>
      <c r="E42" s="133"/>
    </row>
    <row r="43" spans="2:11" x14ac:dyDescent="0.25">
      <c r="B43" s="147" t="s">
        <v>150</v>
      </c>
      <c r="C43" s="385">
        <v>4</v>
      </c>
      <c r="D43" s="397">
        <v>700</v>
      </c>
      <c r="E43" s="393">
        <f>+C43*D43</f>
        <v>2800</v>
      </c>
    </row>
    <row r="44" spans="2:11" x14ac:dyDescent="0.25">
      <c r="B44" s="147" t="s">
        <v>491</v>
      </c>
      <c r="C44" s="385">
        <v>1</v>
      </c>
      <c r="D44" s="398">
        <v>1900</v>
      </c>
      <c r="E44" s="387">
        <f>+C44*D44</f>
        <v>1900</v>
      </c>
      <c r="I44" s="147"/>
    </row>
    <row r="45" spans="2:11" x14ac:dyDescent="0.25">
      <c r="B45" s="147" t="s">
        <v>495</v>
      </c>
      <c r="C45" s="385">
        <v>2</v>
      </c>
      <c r="D45" s="398">
        <v>500</v>
      </c>
      <c r="E45" s="387">
        <f>+C45*D45</f>
        <v>1000</v>
      </c>
      <c r="F45" s="190"/>
      <c r="I45" s="147"/>
    </row>
    <row r="46" spans="2:11" x14ac:dyDescent="0.25">
      <c r="B46" s="385" t="s">
        <v>15</v>
      </c>
      <c r="C46" s="385"/>
      <c r="D46" s="147"/>
      <c r="E46" s="133"/>
      <c r="F46" s="190"/>
      <c r="I46" s="147"/>
    </row>
    <row r="47" spans="2:11" ht="24" x14ac:dyDescent="0.3">
      <c r="B47" s="147" t="s">
        <v>128</v>
      </c>
      <c r="C47" s="385">
        <f>+D4</f>
        <v>50</v>
      </c>
      <c r="D47" s="397">
        <v>75</v>
      </c>
      <c r="E47" s="393">
        <f>+C47*D47</f>
        <v>3750</v>
      </c>
      <c r="F47" s="399"/>
      <c r="I47" s="147"/>
    </row>
    <row r="48" spans="2:11" ht="24" x14ac:dyDescent="0.3">
      <c r="B48" s="147" t="s">
        <v>54</v>
      </c>
      <c r="C48" s="385">
        <f>+C4</f>
        <v>180</v>
      </c>
      <c r="D48" s="397">
        <v>95</v>
      </c>
      <c r="E48" s="387">
        <f>+C48*D48</f>
        <v>17100</v>
      </c>
      <c r="F48" s="400"/>
      <c r="I48" s="147"/>
    </row>
    <row r="49" spans="2:9" ht="24" x14ac:dyDescent="0.3">
      <c r="B49" s="147" t="s">
        <v>51</v>
      </c>
      <c r="C49" s="385">
        <v>10</v>
      </c>
      <c r="D49" s="397">
        <v>35</v>
      </c>
      <c r="E49" s="387">
        <f>+C49*D49</f>
        <v>350</v>
      </c>
      <c r="F49" s="400"/>
      <c r="I49" s="147"/>
    </row>
    <row r="50" spans="2:9" ht="24" x14ac:dyDescent="0.3">
      <c r="B50" s="385" t="s">
        <v>496</v>
      </c>
      <c r="C50" s="385"/>
      <c r="D50" s="147"/>
      <c r="E50" s="133"/>
      <c r="F50" s="401"/>
      <c r="I50" s="147"/>
    </row>
    <row r="51" spans="2:9" ht="24" x14ac:dyDescent="0.3">
      <c r="B51" s="147" t="s">
        <v>500</v>
      </c>
      <c r="C51" s="385">
        <v>15</v>
      </c>
      <c r="D51" s="397">
        <v>250</v>
      </c>
      <c r="E51" s="393">
        <f>+C51*D51</f>
        <v>3750</v>
      </c>
      <c r="F51" s="399"/>
      <c r="I51" s="147"/>
    </row>
    <row r="52" spans="2:9" ht="24" x14ac:dyDescent="0.3">
      <c r="B52" s="147" t="s">
        <v>501</v>
      </c>
      <c r="C52" s="385">
        <v>25</v>
      </c>
      <c r="D52" s="397">
        <v>35</v>
      </c>
      <c r="E52" s="387">
        <f>+C52*D52</f>
        <v>875</v>
      </c>
      <c r="F52" s="400"/>
      <c r="I52" s="147"/>
    </row>
    <row r="53" spans="2:9" ht="24" x14ac:dyDescent="0.3">
      <c r="B53" s="147" t="s">
        <v>104</v>
      </c>
      <c r="C53" s="385">
        <v>1</v>
      </c>
      <c r="D53" s="397">
        <v>3000</v>
      </c>
      <c r="E53" s="387">
        <f>+C53*D53</f>
        <v>3000</v>
      </c>
      <c r="F53" s="400"/>
      <c r="I53" s="147"/>
    </row>
    <row r="54" spans="2:9" ht="24" x14ac:dyDescent="0.3">
      <c r="F54" s="400"/>
      <c r="I54" s="147"/>
    </row>
    <row r="55" spans="2:9" ht="24" x14ac:dyDescent="0.3">
      <c r="F55" s="399"/>
      <c r="I55" s="147"/>
    </row>
    <row r="56" spans="2:9" ht="24" x14ac:dyDescent="0.3">
      <c r="F56" s="400"/>
      <c r="I56" s="147"/>
    </row>
    <row r="57" spans="2:9" ht="24" x14ac:dyDescent="0.3">
      <c r="F57" s="400"/>
      <c r="I57" s="147"/>
    </row>
    <row r="58" spans="2:9" ht="24" x14ac:dyDescent="0.3">
      <c r="F58" s="400"/>
      <c r="I58" s="147"/>
    </row>
    <row r="59" spans="2:9" ht="24" x14ac:dyDescent="0.3">
      <c r="F59" s="399"/>
      <c r="I59" s="147"/>
    </row>
    <row r="60" spans="2:9" x14ac:dyDescent="0.25">
      <c r="I60" s="147"/>
    </row>
    <row r="61" spans="2:9" x14ac:dyDescent="0.25">
      <c r="I61" s="147"/>
    </row>
    <row r="66" spans="2:10" ht="34" x14ac:dyDescent="0.4">
      <c r="B66" s="369" t="s">
        <v>445</v>
      </c>
    </row>
    <row r="68" spans="2:10" s="372" customFormat="1" ht="46" customHeight="1" x14ac:dyDescent="0.25">
      <c r="C68" s="373" t="s">
        <v>446</v>
      </c>
      <c r="D68" s="380" t="s">
        <v>447</v>
      </c>
      <c r="E68" s="388" t="s">
        <v>448</v>
      </c>
      <c r="F68" s="367" t="s">
        <v>449</v>
      </c>
      <c r="G68" s="367" t="s">
        <v>450</v>
      </c>
      <c r="H68" s="367" t="s">
        <v>451</v>
      </c>
      <c r="I68" s="367" t="s">
        <v>452</v>
      </c>
      <c r="J68" s="367" t="s">
        <v>453</v>
      </c>
    </row>
    <row r="69" spans="2:10" x14ac:dyDescent="0.25">
      <c r="C69" s="376">
        <v>23500</v>
      </c>
      <c r="D69" s="381">
        <v>19500</v>
      </c>
      <c r="E69" s="389">
        <v>17000</v>
      </c>
      <c r="F69" s="376">
        <v>17000</v>
      </c>
      <c r="G69" s="376">
        <v>15000</v>
      </c>
      <c r="H69" s="376">
        <v>9500</v>
      </c>
      <c r="I69" s="376">
        <v>6500</v>
      </c>
      <c r="J69" s="376">
        <v>3500</v>
      </c>
    </row>
    <row r="72" spans="2:10" x14ac:dyDescent="0.25">
      <c r="B72" s="375" t="s">
        <v>454</v>
      </c>
      <c r="C72" s="374">
        <v>1</v>
      </c>
      <c r="D72" s="382">
        <v>1</v>
      </c>
      <c r="E72" s="390">
        <v>1</v>
      </c>
      <c r="F72" s="374">
        <v>1</v>
      </c>
      <c r="G72" s="374">
        <v>1</v>
      </c>
      <c r="H72" s="374">
        <v>1</v>
      </c>
      <c r="I72" s="374">
        <v>1</v>
      </c>
      <c r="J72" s="374">
        <v>1</v>
      </c>
    </row>
    <row r="73" spans="2:10" ht="20" customHeight="1" x14ac:dyDescent="0.25">
      <c r="B73" s="375" t="s">
        <v>471</v>
      </c>
      <c r="C73" s="374">
        <v>4</v>
      </c>
      <c r="D73" s="382">
        <v>4</v>
      </c>
      <c r="E73" s="390">
        <v>4</v>
      </c>
      <c r="F73" s="374">
        <v>4</v>
      </c>
      <c r="G73" s="374">
        <v>2</v>
      </c>
      <c r="H73" s="374">
        <v>2</v>
      </c>
      <c r="I73" s="374">
        <v>2</v>
      </c>
      <c r="J73" s="374">
        <v>2</v>
      </c>
    </row>
    <row r="74" spans="2:10" ht="20" customHeight="1" x14ac:dyDescent="0.25">
      <c r="B74" s="375" t="s">
        <v>470</v>
      </c>
      <c r="C74" s="374">
        <v>2</v>
      </c>
      <c r="D74" s="382">
        <v>2</v>
      </c>
      <c r="E74" s="390">
        <v>2</v>
      </c>
      <c r="F74" s="374">
        <v>2</v>
      </c>
      <c r="G74" s="374">
        <v>2</v>
      </c>
      <c r="H74" s="374">
        <v>2</v>
      </c>
      <c r="I74" s="377" t="s">
        <v>462</v>
      </c>
      <c r="J74" s="377" t="s">
        <v>462</v>
      </c>
    </row>
    <row r="75" spans="2:10" ht="20" customHeight="1" x14ac:dyDescent="0.25">
      <c r="B75" s="375" t="s">
        <v>455</v>
      </c>
      <c r="C75" s="374">
        <v>1</v>
      </c>
      <c r="D75" s="382">
        <v>1</v>
      </c>
      <c r="E75" s="390">
        <v>1</v>
      </c>
      <c r="F75" s="377" t="s">
        <v>462</v>
      </c>
      <c r="G75" s="377" t="s">
        <v>462</v>
      </c>
      <c r="H75" s="377" t="s">
        <v>462</v>
      </c>
      <c r="I75" s="377" t="s">
        <v>462</v>
      </c>
      <c r="J75" s="377" t="s">
        <v>462</v>
      </c>
    </row>
    <row r="76" spans="2:10" ht="20" customHeight="1" x14ac:dyDescent="0.25">
      <c r="B76" s="375" t="s">
        <v>464</v>
      </c>
      <c r="C76" s="374">
        <v>4</v>
      </c>
      <c r="D76" s="382">
        <v>6</v>
      </c>
      <c r="E76" s="390">
        <v>2</v>
      </c>
      <c r="F76" s="374">
        <v>6</v>
      </c>
      <c r="G76" s="374">
        <v>2</v>
      </c>
      <c r="H76" s="377" t="s">
        <v>462</v>
      </c>
      <c r="I76" s="377" t="s">
        <v>462</v>
      </c>
      <c r="J76" s="377" t="s">
        <v>462</v>
      </c>
    </row>
    <row r="77" spans="2:10" ht="20" customHeight="1" x14ac:dyDescent="0.25">
      <c r="B77" s="375" t="s">
        <v>472</v>
      </c>
      <c r="C77" s="377" t="s">
        <v>462</v>
      </c>
      <c r="D77" s="383" t="s">
        <v>462</v>
      </c>
      <c r="E77" s="391" t="s">
        <v>462</v>
      </c>
      <c r="F77" s="377" t="s">
        <v>462</v>
      </c>
      <c r="G77" s="377" t="s">
        <v>462</v>
      </c>
      <c r="H77" s="374">
        <v>4</v>
      </c>
      <c r="I77" s="374">
        <v>4</v>
      </c>
      <c r="J77" s="374">
        <v>2</v>
      </c>
    </row>
    <row r="78" spans="2:10" ht="20" customHeight="1" x14ac:dyDescent="0.25">
      <c r="B78" s="375" t="s">
        <v>465</v>
      </c>
      <c r="C78" s="374">
        <v>4</v>
      </c>
      <c r="D78" s="382">
        <v>4</v>
      </c>
      <c r="E78" s="390">
        <v>4</v>
      </c>
      <c r="F78" s="374">
        <v>4</v>
      </c>
      <c r="G78" s="374">
        <v>2</v>
      </c>
      <c r="H78" s="374">
        <v>2</v>
      </c>
      <c r="I78" s="374">
        <v>2</v>
      </c>
      <c r="J78" s="377" t="s">
        <v>462</v>
      </c>
    </row>
    <row r="79" spans="2:10" ht="20" customHeight="1" x14ac:dyDescent="0.25">
      <c r="B79" s="375" t="s">
        <v>466</v>
      </c>
      <c r="C79" s="374">
        <v>4</v>
      </c>
      <c r="D79" s="382">
        <v>4</v>
      </c>
      <c r="E79" s="390">
        <v>4</v>
      </c>
      <c r="F79" s="374">
        <v>4</v>
      </c>
      <c r="G79" s="374">
        <v>2</v>
      </c>
      <c r="H79" s="377" t="s">
        <v>462</v>
      </c>
      <c r="I79" s="377" t="s">
        <v>462</v>
      </c>
      <c r="J79" s="377" t="s">
        <v>462</v>
      </c>
    </row>
    <row r="80" spans="2:10" ht="20" customHeight="1" x14ac:dyDescent="0.25">
      <c r="B80" s="375" t="s">
        <v>463</v>
      </c>
      <c r="C80" s="374">
        <v>4</v>
      </c>
      <c r="D80" s="382">
        <v>2</v>
      </c>
      <c r="E80" s="391" t="s">
        <v>462</v>
      </c>
      <c r="F80" s="374">
        <v>1</v>
      </c>
      <c r="G80" s="377" t="s">
        <v>462</v>
      </c>
      <c r="H80" s="377" t="s">
        <v>462</v>
      </c>
      <c r="I80" s="377" t="s">
        <v>462</v>
      </c>
      <c r="J80" s="377" t="s">
        <v>462</v>
      </c>
    </row>
    <row r="81" spans="2:10" ht="20" customHeight="1" x14ac:dyDescent="0.25">
      <c r="B81" s="375" t="s">
        <v>467</v>
      </c>
      <c r="C81" s="374">
        <v>16</v>
      </c>
      <c r="D81" s="382">
        <v>8</v>
      </c>
      <c r="E81" s="391" t="s">
        <v>462</v>
      </c>
      <c r="F81" s="374">
        <v>8</v>
      </c>
      <c r="G81" s="374">
        <v>8</v>
      </c>
      <c r="H81" s="374">
        <v>4</v>
      </c>
      <c r="I81" s="377" t="s">
        <v>462</v>
      </c>
      <c r="J81" s="377" t="s">
        <v>462</v>
      </c>
    </row>
    <row r="82" spans="2:10" ht="20" customHeight="1" x14ac:dyDescent="0.25">
      <c r="B82" s="375" t="s">
        <v>468</v>
      </c>
      <c r="C82" s="374">
        <v>8</v>
      </c>
      <c r="D82" s="382">
        <v>4</v>
      </c>
      <c r="E82" s="391" t="s">
        <v>462</v>
      </c>
      <c r="F82" s="377" t="s">
        <v>462</v>
      </c>
      <c r="G82" s="377" t="s">
        <v>462</v>
      </c>
      <c r="H82" s="377" t="s">
        <v>462</v>
      </c>
      <c r="I82" s="377" t="s">
        <v>462</v>
      </c>
      <c r="J82" s="377" t="s">
        <v>462</v>
      </c>
    </row>
    <row r="83" spans="2:10" ht="20" customHeight="1" x14ac:dyDescent="0.25">
      <c r="B83" s="375" t="s">
        <v>456</v>
      </c>
      <c r="C83" s="374">
        <v>1</v>
      </c>
      <c r="D83" s="382">
        <v>1</v>
      </c>
      <c r="E83" s="390">
        <v>1</v>
      </c>
      <c r="F83" s="374">
        <v>1</v>
      </c>
      <c r="G83" s="374">
        <v>1</v>
      </c>
      <c r="H83" s="374">
        <v>1</v>
      </c>
      <c r="I83" s="374">
        <v>1</v>
      </c>
      <c r="J83" s="377" t="s">
        <v>462</v>
      </c>
    </row>
    <row r="84" spans="2:10" ht="20" customHeight="1" x14ac:dyDescent="0.25">
      <c r="B84" s="375" t="s">
        <v>457</v>
      </c>
      <c r="C84" s="374">
        <v>1</v>
      </c>
      <c r="D84" s="382">
        <v>1</v>
      </c>
      <c r="E84" s="390">
        <v>1</v>
      </c>
      <c r="F84" s="374">
        <v>1</v>
      </c>
      <c r="G84" s="374">
        <v>1</v>
      </c>
      <c r="H84" s="377" t="s">
        <v>462</v>
      </c>
      <c r="I84" s="374">
        <v>1</v>
      </c>
      <c r="J84" s="377" t="s">
        <v>462</v>
      </c>
    </row>
    <row r="85" spans="2:10" ht="20" customHeight="1" x14ac:dyDescent="0.25">
      <c r="B85" s="375" t="s">
        <v>469</v>
      </c>
      <c r="C85" s="374">
        <v>4</v>
      </c>
      <c r="D85" s="382">
        <v>2</v>
      </c>
      <c r="E85" s="390">
        <v>2</v>
      </c>
      <c r="F85" s="374">
        <v>4</v>
      </c>
      <c r="G85" s="374">
        <v>2</v>
      </c>
      <c r="H85" s="377" t="s">
        <v>462</v>
      </c>
      <c r="I85" s="377" t="s">
        <v>462</v>
      </c>
      <c r="J85" s="377" t="s">
        <v>462</v>
      </c>
    </row>
    <row r="86" spans="2:10" ht="20" customHeight="1" x14ac:dyDescent="0.25">
      <c r="B86" s="375" t="s">
        <v>458</v>
      </c>
      <c r="C86" s="374">
        <v>1</v>
      </c>
      <c r="D86" s="382">
        <v>1</v>
      </c>
      <c r="E86" s="390">
        <v>1</v>
      </c>
      <c r="F86" s="374">
        <v>1</v>
      </c>
      <c r="G86" s="374">
        <v>1</v>
      </c>
      <c r="H86" s="374">
        <v>1</v>
      </c>
      <c r="I86" s="374">
        <v>1</v>
      </c>
      <c r="J86" s="374">
        <v>1</v>
      </c>
    </row>
    <row r="87" spans="2:10" ht="20" customHeight="1" x14ac:dyDescent="0.25">
      <c r="B87" s="375" t="s">
        <v>459</v>
      </c>
      <c r="C87" s="374">
        <v>1</v>
      </c>
      <c r="D87" s="382">
        <v>1</v>
      </c>
      <c r="E87" s="390">
        <v>1</v>
      </c>
      <c r="F87" s="374">
        <v>1</v>
      </c>
      <c r="G87" s="374">
        <v>1</v>
      </c>
      <c r="H87" s="374">
        <v>1</v>
      </c>
      <c r="I87" s="374">
        <v>1</v>
      </c>
      <c r="J87" s="374">
        <v>1</v>
      </c>
    </row>
    <row r="88" spans="2:10" ht="41" customHeight="1" x14ac:dyDescent="0.25">
      <c r="B88" s="375" t="s">
        <v>460</v>
      </c>
      <c r="C88" s="374">
        <v>1</v>
      </c>
      <c r="D88" s="382">
        <v>1</v>
      </c>
      <c r="E88" s="390">
        <v>1</v>
      </c>
      <c r="F88" s="374">
        <v>1</v>
      </c>
      <c r="G88" s="374">
        <v>1</v>
      </c>
      <c r="H88" s="377" t="s">
        <v>462</v>
      </c>
      <c r="I88" s="377" t="s">
        <v>462</v>
      </c>
      <c r="J88" s="377" t="s">
        <v>462</v>
      </c>
    </row>
    <row r="89" spans="2:10" ht="35" x14ac:dyDescent="0.25">
      <c r="B89" s="375" t="s">
        <v>461</v>
      </c>
      <c r="C89" s="374">
        <v>1</v>
      </c>
      <c r="D89" s="382">
        <v>1</v>
      </c>
      <c r="E89" s="390">
        <v>1</v>
      </c>
      <c r="F89" s="377" t="s">
        <v>462</v>
      </c>
      <c r="G89" s="377" t="s">
        <v>462</v>
      </c>
      <c r="H89" s="377" t="s">
        <v>462</v>
      </c>
      <c r="I89" s="377" t="s">
        <v>462</v>
      </c>
      <c r="J89" s="377" t="s">
        <v>462</v>
      </c>
    </row>
    <row r="93" spans="2:10" ht="26" x14ac:dyDescent="0.3">
      <c r="B93" s="378" t="s">
        <v>473</v>
      </c>
      <c r="E93" s="392" t="s">
        <v>132</v>
      </c>
      <c r="F93" s="370"/>
    </row>
    <row r="94" spans="2:10" x14ac:dyDescent="0.25">
      <c r="B94" t="s">
        <v>479</v>
      </c>
      <c r="C94" s="376">
        <v>2300</v>
      </c>
      <c r="E94" s="165" t="s">
        <v>376</v>
      </c>
      <c r="F94" s="119">
        <v>40</v>
      </c>
    </row>
    <row r="95" spans="2:10" x14ac:dyDescent="0.25">
      <c r="B95" t="s">
        <v>480</v>
      </c>
      <c r="C95" s="376">
        <v>2600</v>
      </c>
      <c r="E95" s="165" t="s">
        <v>377</v>
      </c>
      <c r="F95" s="119">
        <v>40</v>
      </c>
    </row>
    <row r="96" spans="2:10" x14ac:dyDescent="0.25">
      <c r="B96" t="s">
        <v>478</v>
      </c>
      <c r="C96" s="376">
        <v>2000</v>
      </c>
      <c r="E96" s="165" t="s">
        <v>378</v>
      </c>
      <c r="F96" s="119">
        <v>45</v>
      </c>
    </row>
    <row r="97" spans="2:6" x14ac:dyDescent="0.25">
      <c r="B97" t="s">
        <v>477</v>
      </c>
      <c r="C97" s="376">
        <v>150</v>
      </c>
      <c r="E97" s="165" t="s">
        <v>379</v>
      </c>
      <c r="F97" s="119">
        <v>400</v>
      </c>
    </row>
    <row r="98" spans="2:6" x14ac:dyDescent="0.25">
      <c r="B98" t="s">
        <v>451</v>
      </c>
      <c r="C98" s="376">
        <v>9500</v>
      </c>
      <c r="E98" s="165" t="s">
        <v>380</v>
      </c>
      <c r="F98" s="119">
        <v>500</v>
      </c>
    </row>
    <row r="99" spans="2:6" x14ac:dyDescent="0.25">
      <c r="B99" t="s">
        <v>449</v>
      </c>
      <c r="C99" s="376">
        <v>17000</v>
      </c>
      <c r="E99" s="165" t="s">
        <v>383</v>
      </c>
      <c r="F99" s="119">
        <v>600</v>
      </c>
    </row>
    <row r="100" spans="2:6" x14ac:dyDescent="0.25">
      <c r="B100" t="s">
        <v>448</v>
      </c>
      <c r="C100" s="376">
        <v>17000</v>
      </c>
      <c r="E100" s="165" t="s">
        <v>394</v>
      </c>
      <c r="F100" s="119">
        <v>20</v>
      </c>
    </row>
    <row r="101" spans="2:6" x14ac:dyDescent="0.25">
      <c r="B101" t="s">
        <v>453</v>
      </c>
      <c r="C101" s="376">
        <v>3500</v>
      </c>
      <c r="E101" s="165" t="s">
        <v>441</v>
      </c>
      <c r="F101" s="119">
        <v>0</v>
      </c>
    </row>
    <row r="102" spans="2:6" x14ac:dyDescent="0.25">
      <c r="B102" t="s">
        <v>452</v>
      </c>
      <c r="C102" s="376">
        <v>6500</v>
      </c>
      <c r="E102" s="392" t="s">
        <v>382</v>
      </c>
      <c r="F102" s="119"/>
    </row>
    <row r="103" spans="2:6" x14ac:dyDescent="0.25">
      <c r="B103" t="s">
        <v>447</v>
      </c>
      <c r="C103" s="376">
        <v>19500</v>
      </c>
      <c r="E103" s="165" t="s">
        <v>384</v>
      </c>
      <c r="F103" s="119">
        <v>8</v>
      </c>
    </row>
    <row r="104" spans="2:6" x14ac:dyDescent="0.25">
      <c r="B104" t="s">
        <v>446</v>
      </c>
      <c r="C104" s="376">
        <v>23500</v>
      </c>
      <c r="E104" s="165" t="s">
        <v>385</v>
      </c>
      <c r="F104" s="119">
        <v>10</v>
      </c>
    </row>
    <row r="105" spans="2:6" x14ac:dyDescent="0.25">
      <c r="B105" t="s">
        <v>482</v>
      </c>
      <c r="C105" s="376">
        <v>500</v>
      </c>
      <c r="E105" s="165" t="s">
        <v>386</v>
      </c>
      <c r="F105" s="119">
        <v>22</v>
      </c>
    </row>
    <row r="106" spans="2:6" x14ac:dyDescent="0.25">
      <c r="B106" t="s">
        <v>475</v>
      </c>
      <c r="C106" s="376">
        <v>350</v>
      </c>
      <c r="E106" s="165" t="s">
        <v>387</v>
      </c>
      <c r="F106" s="119">
        <v>22</v>
      </c>
    </row>
    <row r="107" spans="2:6" x14ac:dyDescent="0.25">
      <c r="B107" t="s">
        <v>476</v>
      </c>
      <c r="C107" s="376">
        <v>300</v>
      </c>
      <c r="E107" s="165" t="s">
        <v>388</v>
      </c>
      <c r="F107" s="119">
        <v>40</v>
      </c>
    </row>
    <row r="108" spans="2:6" x14ac:dyDescent="0.25">
      <c r="B108" t="s">
        <v>441</v>
      </c>
      <c r="C108" s="376">
        <v>0</v>
      </c>
      <c r="E108" s="165" t="s">
        <v>389</v>
      </c>
      <c r="F108" s="119">
        <v>22</v>
      </c>
    </row>
    <row r="109" spans="2:6" x14ac:dyDescent="0.25">
      <c r="B109" t="s">
        <v>481</v>
      </c>
      <c r="C109" s="376">
        <v>6000</v>
      </c>
      <c r="E109" s="165" t="s">
        <v>390</v>
      </c>
      <c r="F109" s="119">
        <v>70</v>
      </c>
    </row>
    <row r="110" spans="2:6" x14ac:dyDescent="0.25">
      <c r="B110" t="s">
        <v>450</v>
      </c>
      <c r="C110" s="376">
        <v>15000</v>
      </c>
      <c r="E110" s="165" t="s">
        <v>391</v>
      </c>
      <c r="F110" s="119">
        <v>90</v>
      </c>
    </row>
    <row r="111" spans="2:6" x14ac:dyDescent="0.25">
      <c r="B111" t="s">
        <v>474</v>
      </c>
      <c r="C111" s="376">
        <v>2500</v>
      </c>
      <c r="E111" s="165" t="s">
        <v>392</v>
      </c>
      <c r="F111" s="119">
        <v>60</v>
      </c>
    </row>
    <row r="112" spans="2:6" x14ac:dyDescent="0.25">
      <c r="B112" t="s">
        <v>104</v>
      </c>
      <c r="C112" s="376">
        <v>7000</v>
      </c>
      <c r="E112" s="165" t="s">
        <v>393</v>
      </c>
      <c r="F112" s="119">
        <v>13</v>
      </c>
    </row>
    <row r="113" spans="2:6" x14ac:dyDescent="0.25">
      <c r="B113" t="s">
        <v>492</v>
      </c>
      <c r="C113" s="376">
        <v>10000</v>
      </c>
      <c r="E113" s="165" t="s">
        <v>442</v>
      </c>
      <c r="F113" s="119">
        <v>0</v>
      </c>
    </row>
    <row r="114" spans="2:6" x14ac:dyDescent="0.25">
      <c r="F114" s="119"/>
    </row>
    <row r="115" spans="2:6" x14ac:dyDescent="0.25">
      <c r="F115" s="119"/>
    </row>
    <row r="116" spans="2:6" x14ac:dyDescent="0.25">
      <c r="E116" s="392" t="s">
        <v>381</v>
      </c>
      <c r="F116" s="119"/>
    </row>
    <row r="117" spans="2:6" x14ac:dyDescent="0.25">
      <c r="E117" s="165" t="s">
        <v>395</v>
      </c>
      <c r="F117" s="119">
        <v>3</v>
      </c>
    </row>
    <row r="118" spans="2:6" x14ac:dyDescent="0.25">
      <c r="E118" s="165" t="s">
        <v>396</v>
      </c>
      <c r="F118" s="119">
        <v>50</v>
      </c>
    </row>
    <row r="119" spans="2:6" x14ac:dyDescent="0.25">
      <c r="E119" s="165" t="s">
        <v>397</v>
      </c>
      <c r="F119" s="119">
        <v>50</v>
      </c>
    </row>
    <row r="120" spans="2:6" x14ac:dyDescent="0.25">
      <c r="E120" s="165" t="s">
        <v>406</v>
      </c>
      <c r="F120" s="119">
        <v>60</v>
      </c>
    </row>
    <row r="121" spans="2:6" x14ac:dyDescent="0.25">
      <c r="E121" s="165" t="s">
        <v>398</v>
      </c>
      <c r="F121" s="119">
        <v>50</v>
      </c>
    </row>
    <row r="122" spans="2:6" x14ac:dyDescent="0.25">
      <c r="E122" s="165" t="s">
        <v>399</v>
      </c>
      <c r="F122" s="119">
        <v>60</v>
      </c>
    </row>
    <row r="123" spans="2:6" x14ac:dyDescent="0.25">
      <c r="E123" s="165" t="s">
        <v>493</v>
      </c>
      <c r="F123" s="119">
        <v>60</v>
      </c>
    </row>
    <row r="124" spans="2:6" x14ac:dyDescent="0.25">
      <c r="E124" s="165" t="s">
        <v>400</v>
      </c>
      <c r="F124" s="119">
        <v>50</v>
      </c>
    </row>
    <row r="125" spans="2:6" x14ac:dyDescent="0.25">
      <c r="E125" s="165" t="s">
        <v>401</v>
      </c>
      <c r="F125" s="119">
        <v>30</v>
      </c>
    </row>
    <row r="126" spans="2:6" x14ac:dyDescent="0.25">
      <c r="E126" s="165" t="s">
        <v>402</v>
      </c>
      <c r="F126" s="119">
        <v>30</v>
      </c>
    </row>
    <row r="127" spans="2:6" x14ac:dyDescent="0.25">
      <c r="E127" s="165" t="s">
        <v>403</v>
      </c>
      <c r="F127" s="119">
        <v>40</v>
      </c>
    </row>
    <row r="128" spans="2:6" x14ac:dyDescent="0.25">
      <c r="E128" s="165" t="s">
        <v>404</v>
      </c>
      <c r="F128" s="119">
        <v>10</v>
      </c>
    </row>
    <row r="129" spans="5:6" x14ac:dyDescent="0.25">
      <c r="E129" s="165" t="s">
        <v>405</v>
      </c>
      <c r="F129" s="119">
        <v>3</v>
      </c>
    </row>
    <row r="130" spans="5:6" x14ac:dyDescent="0.25">
      <c r="E130" s="165" t="s">
        <v>441</v>
      </c>
      <c r="F130" s="119"/>
    </row>
    <row r="131" spans="5:6" x14ac:dyDescent="0.25">
      <c r="F131" s="119"/>
    </row>
    <row r="132" spans="5:6" x14ac:dyDescent="0.25">
      <c r="E132" s="392" t="s">
        <v>275</v>
      </c>
      <c r="F132" s="119"/>
    </row>
    <row r="133" spans="5:6" x14ac:dyDescent="0.25">
      <c r="E133" s="165" t="s">
        <v>407</v>
      </c>
      <c r="F133" s="119">
        <v>6</v>
      </c>
    </row>
    <row r="134" spans="5:6" x14ac:dyDescent="0.25">
      <c r="E134" s="165" t="s">
        <v>408</v>
      </c>
      <c r="F134" s="119">
        <v>6</v>
      </c>
    </row>
    <row r="135" spans="5:6" x14ac:dyDescent="0.25">
      <c r="E135" s="165" t="s">
        <v>409</v>
      </c>
      <c r="F135" s="119">
        <v>5</v>
      </c>
    </row>
    <row r="136" spans="5:6" x14ac:dyDescent="0.25">
      <c r="E136" s="165" t="s">
        <v>410</v>
      </c>
      <c r="F136" s="119">
        <v>5</v>
      </c>
    </row>
    <row r="137" spans="5:6" x14ac:dyDescent="0.25">
      <c r="E137" s="165" t="s">
        <v>411</v>
      </c>
      <c r="F137" s="119">
        <v>20</v>
      </c>
    </row>
    <row r="138" spans="5:6" x14ac:dyDescent="0.25">
      <c r="E138" s="165" t="s">
        <v>412</v>
      </c>
      <c r="F138" s="119">
        <v>12</v>
      </c>
    </row>
    <row r="139" spans="5:6" x14ac:dyDescent="0.25">
      <c r="E139" s="165" t="s">
        <v>413</v>
      </c>
      <c r="F139" s="119">
        <v>6</v>
      </c>
    </row>
    <row r="140" spans="5:6" x14ac:dyDescent="0.25">
      <c r="E140" s="165" t="s">
        <v>414</v>
      </c>
      <c r="F140" s="119">
        <v>6</v>
      </c>
    </row>
    <row r="141" spans="5:6" x14ac:dyDescent="0.25">
      <c r="E141" s="165" t="s">
        <v>415</v>
      </c>
      <c r="F141" s="119">
        <v>2</v>
      </c>
    </row>
    <row r="142" spans="5:6" x14ac:dyDescent="0.25">
      <c r="E142" s="165" t="s">
        <v>416</v>
      </c>
      <c r="F142" s="119">
        <v>2</v>
      </c>
    </row>
    <row r="143" spans="5:6" x14ac:dyDescent="0.25">
      <c r="E143" s="165" t="s">
        <v>417</v>
      </c>
      <c r="F143" s="119">
        <v>2</v>
      </c>
    </row>
    <row r="144" spans="5:6" x14ac:dyDescent="0.25">
      <c r="E144" s="165" t="s">
        <v>418</v>
      </c>
      <c r="F144" s="119">
        <v>2</v>
      </c>
    </row>
    <row r="145" spans="5:6" x14ac:dyDescent="0.25">
      <c r="E145" s="165" t="s">
        <v>419</v>
      </c>
      <c r="F145" s="119">
        <v>7</v>
      </c>
    </row>
    <row r="146" spans="5:6" x14ac:dyDescent="0.25">
      <c r="E146" s="165" t="s">
        <v>420</v>
      </c>
      <c r="F146" s="119">
        <v>7</v>
      </c>
    </row>
    <row r="147" spans="5:6" x14ac:dyDescent="0.25">
      <c r="E147" s="165" t="s">
        <v>421</v>
      </c>
      <c r="F147" s="119">
        <v>7</v>
      </c>
    </row>
    <row r="148" spans="5:6" x14ac:dyDescent="0.25">
      <c r="E148" s="165" t="s">
        <v>422</v>
      </c>
      <c r="F148" s="119">
        <v>3</v>
      </c>
    </row>
    <row r="149" spans="5:6" x14ac:dyDescent="0.25">
      <c r="E149" s="165" t="s">
        <v>423</v>
      </c>
      <c r="F149" s="119">
        <v>6</v>
      </c>
    </row>
    <row r="150" spans="5:6" x14ac:dyDescent="0.25">
      <c r="E150" s="165" t="s">
        <v>424</v>
      </c>
      <c r="F150" s="119">
        <v>9</v>
      </c>
    </row>
    <row r="151" spans="5:6" x14ac:dyDescent="0.25">
      <c r="E151" s="165" t="s">
        <v>425</v>
      </c>
      <c r="F151" s="119">
        <v>12</v>
      </c>
    </row>
    <row r="152" spans="5:6" x14ac:dyDescent="0.25">
      <c r="E152" s="165" t="s">
        <v>426</v>
      </c>
      <c r="F152" s="119">
        <v>6</v>
      </c>
    </row>
    <row r="153" spans="5:6" x14ac:dyDescent="0.25">
      <c r="E153" s="165" t="s">
        <v>428</v>
      </c>
      <c r="F153" s="119">
        <v>15</v>
      </c>
    </row>
    <row r="154" spans="5:6" x14ac:dyDescent="0.25">
      <c r="E154" s="165" t="s">
        <v>443</v>
      </c>
      <c r="F154" s="119">
        <v>0</v>
      </c>
    </row>
    <row r="156" spans="5:6" x14ac:dyDescent="0.25">
      <c r="F156" s="119"/>
    </row>
    <row r="157" spans="5:6" x14ac:dyDescent="0.25">
      <c r="F157" s="119"/>
    </row>
    <row r="158" spans="5:6" x14ac:dyDescent="0.25">
      <c r="E158" s="392" t="s">
        <v>427</v>
      </c>
      <c r="F158" s="119"/>
    </row>
    <row r="159" spans="5:6" x14ac:dyDescent="0.25">
      <c r="E159" s="165" t="s">
        <v>429</v>
      </c>
      <c r="F159" s="119">
        <v>300</v>
      </c>
    </row>
    <row r="160" spans="5:6" x14ac:dyDescent="0.25">
      <c r="E160" s="165" t="s">
        <v>439</v>
      </c>
      <c r="F160" s="119">
        <v>350</v>
      </c>
    </row>
    <row r="161" spans="5:6" x14ac:dyDescent="0.25">
      <c r="E161" s="165" t="s">
        <v>430</v>
      </c>
      <c r="F161" s="119">
        <v>450</v>
      </c>
    </row>
    <row r="162" spans="5:6" x14ac:dyDescent="0.25">
      <c r="E162" s="165" t="s">
        <v>430</v>
      </c>
      <c r="F162" s="119">
        <v>500</v>
      </c>
    </row>
    <row r="163" spans="5:6" x14ac:dyDescent="0.25">
      <c r="E163" s="165" t="s">
        <v>431</v>
      </c>
      <c r="F163" s="119">
        <v>500</v>
      </c>
    </row>
    <row r="164" spans="5:6" x14ac:dyDescent="0.25">
      <c r="E164" s="165" t="s">
        <v>431</v>
      </c>
      <c r="F164" s="119">
        <v>650</v>
      </c>
    </row>
    <row r="165" spans="5:6" x14ac:dyDescent="0.25">
      <c r="E165" s="165" t="s">
        <v>432</v>
      </c>
      <c r="F165" s="119">
        <v>700</v>
      </c>
    </row>
    <row r="166" spans="5:6" x14ac:dyDescent="0.25">
      <c r="E166" s="165" t="s">
        <v>432</v>
      </c>
      <c r="F166" s="119">
        <v>800</v>
      </c>
    </row>
    <row r="167" spans="5:6" x14ac:dyDescent="0.25">
      <c r="E167" s="165" t="s">
        <v>433</v>
      </c>
      <c r="F167" s="119">
        <v>3000</v>
      </c>
    </row>
    <row r="168" spans="5:6" x14ac:dyDescent="0.25">
      <c r="E168" s="165" t="s">
        <v>433</v>
      </c>
      <c r="F168" s="119">
        <v>3500</v>
      </c>
    </row>
    <row r="169" spans="5:6" x14ac:dyDescent="0.25">
      <c r="E169" s="165" t="s">
        <v>434</v>
      </c>
      <c r="F169" s="119">
        <v>80</v>
      </c>
    </row>
    <row r="170" spans="5:6" x14ac:dyDescent="0.25">
      <c r="E170" s="165" t="s">
        <v>436</v>
      </c>
      <c r="F170" s="119">
        <v>90</v>
      </c>
    </row>
    <row r="171" spans="5:6" x14ac:dyDescent="0.25">
      <c r="E171" s="165" t="s">
        <v>435</v>
      </c>
      <c r="F171" s="119">
        <v>110</v>
      </c>
    </row>
    <row r="172" spans="5:6" x14ac:dyDescent="0.25">
      <c r="E172" s="165" t="s">
        <v>437</v>
      </c>
      <c r="F172" s="119"/>
    </row>
    <row r="173" spans="5:6" x14ac:dyDescent="0.25">
      <c r="E173" s="165" t="s">
        <v>438</v>
      </c>
      <c r="F173" s="119">
        <v>700</v>
      </c>
    </row>
    <row r="174" spans="5:6" x14ac:dyDescent="0.25">
      <c r="E174" s="165" t="s">
        <v>497</v>
      </c>
      <c r="F174" s="119">
        <v>7000</v>
      </c>
    </row>
  </sheetData>
  <sortState xmlns:xlrd2="http://schemas.microsoft.com/office/spreadsheetml/2017/richdata2" ref="B94:C112">
    <sortCondition ref="B94:B112"/>
  </sortState>
  <mergeCells count="1">
    <mergeCell ref="C2:E2"/>
  </mergeCells>
  <dataValidations count="1">
    <dataValidation type="list" allowBlank="1" showInputMessage="1" showErrorMessage="1" sqref="B19:B30" xr:uid="{530CEB8B-CD29-3741-A2E2-CDE182670079}">
      <formula1>$E$94:$E$174</formula1>
    </dataValidation>
  </dataValidations>
  <pageMargins left="0.7" right="0.7" top="0.75" bottom="0.75" header="0.3" footer="0.3"/>
  <pageSetup scale="13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0DC8-B725-914B-A452-27D4FDB34E65}">
  <sheetPr codeName="Hoja4"/>
  <dimension ref="C3:AR50"/>
  <sheetViews>
    <sheetView showGridLines="0" topLeftCell="B2" workbookViewId="0">
      <pane xSplit="5" ySplit="4" topLeftCell="G6" activePane="bottomRight" state="frozen"/>
      <selection activeCell="B2" sqref="B2"/>
      <selection pane="topRight" activeCell="G2" sqref="G2"/>
      <selection pane="bottomLeft" activeCell="B6" sqref="B6"/>
      <selection pane="bottomRight" activeCell="AC47" sqref="AC47"/>
    </sheetView>
  </sheetViews>
  <sheetFormatPr baseColWidth="10" defaultRowHeight="15" x14ac:dyDescent="0.2"/>
  <cols>
    <col min="3" max="3" width="19.5" customWidth="1"/>
    <col min="4" max="4" width="15.83203125" bestFit="1" customWidth="1"/>
    <col min="5" max="5" width="11.6640625" bestFit="1" customWidth="1"/>
    <col min="6" max="6" width="4.33203125" customWidth="1"/>
    <col min="7" max="7" width="4.83203125" customWidth="1"/>
    <col min="8" max="8" width="15.33203125" customWidth="1"/>
    <col min="9" max="9" width="5.5" customWidth="1"/>
    <col min="10" max="10" width="15.83203125" customWidth="1"/>
    <col min="11" max="11" width="5.83203125" customWidth="1"/>
    <col min="12" max="12" width="15.83203125" customWidth="1"/>
    <col min="13" max="13" width="3" customWidth="1"/>
    <col min="14" max="14" width="17" customWidth="1"/>
    <col min="15" max="15" width="1.83203125" customWidth="1"/>
    <col min="16" max="16" width="6" customWidth="1"/>
    <col min="17" max="17" width="14.33203125" customWidth="1"/>
    <col min="18" max="18" width="9.5" customWidth="1"/>
    <col min="19" max="19" width="14.33203125" customWidth="1"/>
    <col min="20" max="20" width="5" customWidth="1"/>
    <col min="21" max="21" width="14.83203125" customWidth="1"/>
    <col min="22" max="22" width="2.83203125" customWidth="1"/>
    <col min="23" max="23" width="17" customWidth="1"/>
    <col min="24" max="24" width="14.33203125" customWidth="1"/>
    <col min="25" max="25" width="4.83203125" customWidth="1"/>
    <col min="26" max="26" width="17" customWidth="1"/>
    <col min="27" max="27" width="12.83203125" customWidth="1"/>
    <col min="28" max="28" width="9" customWidth="1"/>
    <col min="29" max="29" width="15.83203125" bestFit="1" customWidth="1"/>
    <col min="30" max="30" width="14.1640625" customWidth="1"/>
    <col min="31" max="31" width="13.1640625" customWidth="1"/>
    <col min="32" max="32" width="11.5" customWidth="1"/>
    <col min="33" max="33" width="11.33203125" customWidth="1"/>
    <col min="34" max="34" width="14.83203125" customWidth="1"/>
    <col min="35" max="35" width="6.1640625" bestFit="1" customWidth="1"/>
    <col min="36" max="36" width="6.1640625" customWidth="1"/>
    <col min="37" max="37" width="9.83203125" customWidth="1"/>
    <col min="38" max="40" width="6.1640625" bestFit="1" customWidth="1"/>
    <col min="41" max="41" width="15.5" customWidth="1"/>
    <col min="42" max="42" width="6.1640625" bestFit="1" customWidth="1"/>
    <col min="43" max="44" width="11.33203125" customWidth="1"/>
    <col min="45" max="45" width="10.83203125" customWidth="1"/>
    <col min="46" max="46" width="11.5" customWidth="1"/>
    <col min="47" max="47" width="16" customWidth="1"/>
    <col min="48" max="48" width="15.6640625" customWidth="1"/>
    <col min="49" max="49" width="12.1640625" customWidth="1"/>
    <col min="50" max="50" width="10.5" customWidth="1"/>
    <col min="51" max="51" width="12.83203125" customWidth="1"/>
    <col min="52" max="52" width="14.33203125" customWidth="1"/>
    <col min="53" max="58" width="6.1640625" bestFit="1" customWidth="1"/>
    <col min="59" max="59" width="9.6640625" bestFit="1" customWidth="1"/>
    <col min="60" max="60" width="11.1640625" bestFit="1" customWidth="1"/>
  </cols>
  <sheetData>
    <row r="3" spans="4:44" ht="15" customHeight="1" x14ac:dyDescent="0.2">
      <c r="G3" s="702" t="s">
        <v>110</v>
      </c>
      <c r="H3" s="702"/>
      <c r="I3" s="702"/>
      <c r="J3" s="702"/>
      <c r="K3" s="702"/>
      <c r="L3" s="702"/>
      <c r="N3" s="698" t="s">
        <v>163</v>
      </c>
      <c r="P3" s="702" t="s">
        <v>152</v>
      </c>
      <c r="Q3" s="702"/>
      <c r="R3" s="702"/>
      <c r="S3" s="702"/>
      <c r="T3" s="702"/>
      <c r="U3" s="702"/>
      <c r="W3" s="698" t="s">
        <v>165</v>
      </c>
      <c r="Z3" s="698" t="s">
        <v>164</v>
      </c>
    </row>
    <row r="4" spans="4:44" ht="15" customHeight="1" x14ac:dyDescent="0.2">
      <c r="G4" s="139"/>
      <c r="H4" s="139"/>
      <c r="I4" s="139"/>
      <c r="J4" s="139"/>
      <c r="K4" s="139"/>
      <c r="L4" s="139"/>
      <c r="N4" s="698"/>
      <c r="P4" s="688" t="s">
        <v>344</v>
      </c>
      <c r="Q4" s="688"/>
      <c r="R4" s="62"/>
      <c r="S4" s="62" t="s">
        <v>287</v>
      </c>
      <c r="T4" s="62"/>
      <c r="U4" s="62" t="s">
        <v>367</v>
      </c>
      <c r="W4" s="698"/>
      <c r="Z4" s="698"/>
    </row>
    <row r="5" spans="4:44" ht="15" customHeight="1" x14ac:dyDescent="0.2">
      <c r="G5" s="703">
        <v>45801</v>
      </c>
      <c r="H5" s="703"/>
      <c r="I5" s="703"/>
      <c r="J5" s="703"/>
      <c r="K5" s="703"/>
      <c r="L5" s="703"/>
      <c r="N5" s="699"/>
      <c r="P5" s="703">
        <v>45801</v>
      </c>
      <c r="Q5" s="703"/>
      <c r="R5" s="139"/>
      <c r="S5" s="364">
        <v>45801</v>
      </c>
      <c r="T5" s="364"/>
      <c r="U5" s="364">
        <v>45801</v>
      </c>
      <c r="W5" s="699"/>
      <c r="Z5" s="699"/>
      <c r="AE5" s="61" t="s">
        <v>166</v>
      </c>
      <c r="AF5" s="61" t="s">
        <v>158</v>
      </c>
      <c r="AH5" s="6" t="s">
        <v>168</v>
      </c>
      <c r="AJ5" s="61" t="s">
        <v>167</v>
      </c>
    </row>
    <row r="6" spans="4:44" ht="21" x14ac:dyDescent="0.25">
      <c r="E6" s="679" t="s">
        <v>54</v>
      </c>
      <c r="F6" s="680"/>
      <c r="G6" s="683" t="e">
        <f>+#REF!</f>
        <v>#REF!</v>
      </c>
      <c r="H6" s="683"/>
      <c r="I6" s="683"/>
      <c r="J6" s="683"/>
      <c r="K6" s="683"/>
      <c r="L6" s="683"/>
      <c r="N6" s="157" t="e">
        <f>SUM(G6:L6)</f>
        <v>#REF!</v>
      </c>
      <c r="P6" s="683">
        <v>121</v>
      </c>
      <c r="Q6" s="683"/>
      <c r="R6" s="140"/>
      <c r="S6" s="140">
        <v>150</v>
      </c>
      <c r="T6" s="683">
        <v>337</v>
      </c>
      <c r="U6" s="683"/>
      <c r="W6" s="157">
        <f>+P6+T6</f>
        <v>458</v>
      </c>
      <c r="Z6" s="157" t="e">
        <f>+W6+N6</f>
        <v>#REF!</v>
      </c>
      <c r="AC6" t="s">
        <v>0</v>
      </c>
      <c r="AD6">
        <f>+I6+P6+T6</f>
        <v>458</v>
      </c>
      <c r="AE6">
        <f>+P6</f>
        <v>121</v>
      </c>
      <c r="AF6">
        <f>+I6</f>
        <v>0</v>
      </c>
      <c r="AH6" s="47">
        <f>+AE6+AF6</f>
        <v>121</v>
      </c>
      <c r="AJ6">
        <f>+T6</f>
        <v>337</v>
      </c>
    </row>
    <row r="7" spans="4:44" ht="21" x14ac:dyDescent="0.25">
      <c r="E7" s="679" t="s">
        <v>51</v>
      </c>
      <c r="F7" s="680"/>
      <c r="G7" s="683">
        <v>1</v>
      </c>
      <c r="H7" s="683"/>
      <c r="I7" s="683"/>
      <c r="J7" s="683"/>
      <c r="K7" s="683"/>
      <c r="L7" s="683"/>
      <c r="N7" s="157">
        <f>SUM(G7:L7)</f>
        <v>1</v>
      </c>
      <c r="P7" s="683">
        <v>3</v>
      </c>
      <c r="Q7" s="683"/>
      <c r="R7" s="140"/>
      <c r="S7" s="140"/>
      <c r="T7" s="683">
        <v>20</v>
      </c>
      <c r="U7" s="683"/>
      <c r="W7" s="157">
        <f>+P7+T7</f>
        <v>23</v>
      </c>
      <c r="Z7" s="157">
        <f>+T7+V7</f>
        <v>20</v>
      </c>
      <c r="AC7" t="s">
        <v>38</v>
      </c>
      <c r="AD7">
        <f>+I7+P7+T7</f>
        <v>23</v>
      </c>
      <c r="AE7">
        <f>+P7</f>
        <v>3</v>
      </c>
      <c r="AF7">
        <f>+I7</f>
        <v>0</v>
      </c>
      <c r="AH7" s="47">
        <f>+AE7+AF7</f>
        <v>3</v>
      </c>
      <c r="AJ7">
        <f>+T7</f>
        <v>20</v>
      </c>
    </row>
    <row r="8" spans="4:44" ht="21" x14ac:dyDescent="0.25">
      <c r="E8" s="677" t="s">
        <v>46</v>
      </c>
      <c r="F8" s="678"/>
      <c r="G8" s="682" t="e">
        <f>+G6+G7</f>
        <v>#REF!</v>
      </c>
      <c r="H8" s="682"/>
      <c r="I8" s="682">
        <f>+I6+I7</f>
        <v>0</v>
      </c>
      <c r="J8" s="682"/>
      <c r="K8" s="682">
        <f>+K6+K7</f>
        <v>0</v>
      </c>
      <c r="L8" s="682"/>
      <c r="N8" s="149" t="e">
        <f>SUM(G8:L8)</f>
        <v>#REF!</v>
      </c>
      <c r="O8" s="147"/>
      <c r="P8" s="682">
        <f>+P6+P7</f>
        <v>124</v>
      </c>
      <c r="Q8" s="682"/>
      <c r="R8" s="337"/>
      <c r="S8" s="337"/>
      <c r="T8" s="700">
        <f>+T6+T7</f>
        <v>357</v>
      </c>
      <c r="U8" s="701"/>
      <c r="W8" s="149">
        <f>+W6+W7</f>
        <v>481</v>
      </c>
      <c r="Z8" s="149" t="e">
        <f>+Z6+Z7</f>
        <v>#REF!</v>
      </c>
      <c r="AC8" t="s">
        <v>19</v>
      </c>
      <c r="AD8" s="6">
        <f>+AD6+AD7</f>
        <v>481</v>
      </c>
      <c r="AE8" s="6">
        <f>+AE6+AE7</f>
        <v>124</v>
      </c>
      <c r="AF8" s="6">
        <f>+AF6+AF7</f>
        <v>0</v>
      </c>
      <c r="AH8" s="61">
        <f>+AE8+AF8</f>
        <v>124</v>
      </c>
      <c r="AJ8" s="6">
        <f>+AJ6+AJ7</f>
        <v>357</v>
      </c>
    </row>
    <row r="9" spans="4:44" x14ac:dyDescent="0.2">
      <c r="AR9" s="31"/>
    </row>
    <row r="10" spans="4:44" x14ac:dyDescent="0.2">
      <c r="D10" s="704" t="s">
        <v>88</v>
      </c>
      <c r="E10" s="684" t="s">
        <v>54</v>
      </c>
      <c r="F10" s="684"/>
      <c r="G10" s="685">
        <v>400</v>
      </c>
      <c r="H10" s="686"/>
      <c r="I10" s="707"/>
      <c r="J10" s="685"/>
      <c r="K10" s="707"/>
      <c r="L10" s="685"/>
      <c r="M10" s="31"/>
      <c r="N10" s="97"/>
      <c r="O10" s="31"/>
      <c r="P10" s="694">
        <v>290</v>
      </c>
      <c r="Q10" s="694"/>
      <c r="R10" s="335"/>
      <c r="S10" s="335"/>
      <c r="T10" s="693">
        <v>215</v>
      </c>
      <c r="U10" s="693"/>
      <c r="Z10" s="323">
        <f>+N10+W10</f>
        <v>0</v>
      </c>
      <c r="AR10" s="31"/>
    </row>
    <row r="11" spans="4:44" x14ac:dyDescent="0.2">
      <c r="D11" s="704"/>
      <c r="E11" s="679" t="s">
        <v>51</v>
      </c>
      <c r="F11" s="680"/>
      <c r="G11" s="687">
        <v>180</v>
      </c>
      <c r="H11" s="687"/>
      <c r="I11" s="687"/>
      <c r="J11" s="687"/>
      <c r="K11" s="677"/>
      <c r="L11" s="678"/>
      <c r="P11" s="694"/>
      <c r="Q11" s="694"/>
      <c r="R11" s="335"/>
      <c r="S11" s="335"/>
      <c r="T11" s="693"/>
      <c r="U11" s="693"/>
      <c r="AR11" s="31"/>
    </row>
    <row r="13" spans="4:44" x14ac:dyDescent="0.2">
      <c r="E13" s="681" t="s">
        <v>151</v>
      </c>
      <c r="F13" s="681"/>
      <c r="G13" s="693" t="e">
        <f>+G6*G10+G7*H11</f>
        <v>#REF!</v>
      </c>
      <c r="H13" s="693"/>
      <c r="I13" s="693">
        <f>+I6*I10+I7*J11</f>
        <v>0</v>
      </c>
      <c r="J13" s="693"/>
      <c r="K13" s="693">
        <f>+K6*K10+K7*L11</f>
        <v>0</v>
      </c>
      <c r="L13" s="693"/>
      <c r="M13" s="31"/>
      <c r="N13" s="323" t="e">
        <f>SUM(G13:L13)</f>
        <v>#REF!</v>
      </c>
      <c r="P13" s="693">
        <f>+P6*P10</f>
        <v>35090</v>
      </c>
      <c r="Q13" s="693"/>
      <c r="R13" s="334"/>
      <c r="S13" s="334"/>
      <c r="T13" s="693">
        <f>+T6*T10+T7*U11</f>
        <v>72455</v>
      </c>
      <c r="U13" s="693"/>
      <c r="W13" s="326">
        <f>+P13+T13</f>
        <v>107545</v>
      </c>
      <c r="Z13" s="326" t="e">
        <f>+W13+N13</f>
        <v>#REF!</v>
      </c>
      <c r="AO13" s="6" t="s">
        <v>44</v>
      </c>
      <c r="AR13" s="31"/>
    </row>
    <row r="14" spans="4:44" x14ac:dyDescent="0.2">
      <c r="E14" s="689" t="s">
        <v>111</v>
      </c>
      <c r="F14" s="689"/>
      <c r="G14" s="690">
        <v>5000</v>
      </c>
      <c r="H14" s="690"/>
      <c r="I14" s="690"/>
      <c r="J14" s="690"/>
      <c r="K14" s="705"/>
      <c r="L14" s="706"/>
      <c r="N14" s="323">
        <f>SUM(G14:L14)</f>
        <v>5000</v>
      </c>
      <c r="P14" s="694">
        <v>5000</v>
      </c>
      <c r="Q14" s="694"/>
      <c r="R14" s="335"/>
      <c r="S14" s="335"/>
      <c r="T14" s="693"/>
      <c r="U14" s="693"/>
      <c r="W14" s="91"/>
      <c r="Z14" s="91"/>
      <c r="AO14" s="332" t="s">
        <v>336</v>
      </c>
      <c r="AR14" s="31"/>
    </row>
    <row r="15" spans="4:44" x14ac:dyDescent="0.2">
      <c r="E15" s="681" t="s">
        <v>277</v>
      </c>
      <c r="F15" s="681"/>
      <c r="G15" s="693"/>
      <c r="H15" s="693"/>
      <c r="I15" s="693"/>
      <c r="J15" s="693"/>
      <c r="K15" s="321"/>
      <c r="L15" s="322"/>
      <c r="N15" s="323">
        <f>SUM(G15:L15)</f>
        <v>0</v>
      </c>
      <c r="P15" s="694"/>
      <c r="Q15" s="694"/>
      <c r="R15" s="335"/>
      <c r="S15" s="335"/>
      <c r="T15" s="693"/>
      <c r="U15" s="693"/>
      <c r="W15" s="91"/>
      <c r="Z15" s="91"/>
      <c r="AR15" s="31"/>
    </row>
    <row r="16" spans="4:44" x14ac:dyDescent="0.2">
      <c r="E16" s="689" t="s">
        <v>107</v>
      </c>
      <c r="F16" s="689"/>
      <c r="G16" s="690" t="e">
        <f>+#REF!</f>
        <v>#REF!</v>
      </c>
      <c r="H16" s="690"/>
      <c r="I16" s="690"/>
      <c r="J16" s="690"/>
      <c r="K16" s="690">
        <f>+L47</f>
        <v>0</v>
      </c>
      <c r="L16" s="690"/>
      <c r="N16" s="325" t="e">
        <f>SUM(G16:L16)</f>
        <v>#REF!</v>
      </c>
      <c r="P16" s="695" t="e">
        <f>+#REF!</f>
        <v>#REF!</v>
      </c>
      <c r="Q16" s="695"/>
      <c r="R16" s="336"/>
      <c r="S16" s="336"/>
      <c r="T16" s="690" t="e">
        <f>+#REF!</f>
        <v>#REF!</v>
      </c>
      <c r="U16" s="690"/>
      <c r="W16" s="328" t="e">
        <f>SUM(P16:U16)</f>
        <v>#REF!</v>
      </c>
      <c r="Z16" s="328" t="e">
        <f>SUM(T16:W16)</f>
        <v>#REF!</v>
      </c>
      <c r="AO16" s="6" t="s">
        <v>310</v>
      </c>
    </row>
    <row r="17" spans="3:42" x14ac:dyDescent="0.2">
      <c r="E17" s="681" t="s">
        <v>118</v>
      </c>
      <c r="F17" s="681"/>
      <c r="G17" s="691" t="e">
        <f>+G13-G16</f>
        <v>#REF!</v>
      </c>
      <c r="H17" s="691"/>
      <c r="I17" s="691">
        <f>+I13-I16</f>
        <v>0</v>
      </c>
      <c r="J17" s="691"/>
      <c r="K17" s="691">
        <f>+K13-K16</f>
        <v>0</v>
      </c>
      <c r="L17" s="691"/>
      <c r="N17" s="324" t="e">
        <f>SUM(G17:M17)</f>
        <v>#REF!</v>
      </c>
      <c r="P17" s="691" t="e">
        <f>+P13-P16</f>
        <v>#REF!</v>
      </c>
      <c r="Q17" s="691"/>
      <c r="R17" s="333"/>
      <c r="S17" s="333"/>
      <c r="T17" s="691" t="e">
        <f>+T13-T16</f>
        <v>#REF!</v>
      </c>
      <c r="U17" s="691"/>
      <c r="W17" s="327" t="e">
        <f>+W13-W16</f>
        <v>#REF!</v>
      </c>
      <c r="Z17" s="327" t="e">
        <f>+Z13-Z16</f>
        <v>#REF!</v>
      </c>
      <c r="AO17">
        <v>340</v>
      </c>
      <c r="AP17" t="s">
        <v>337</v>
      </c>
    </row>
    <row r="18" spans="3:42" x14ac:dyDescent="0.2">
      <c r="E18" s="681" t="s">
        <v>124</v>
      </c>
      <c r="F18" s="681"/>
      <c r="G18" s="691" t="e">
        <f>+G13-G14-G16</f>
        <v>#REF!</v>
      </c>
      <c r="H18" s="691"/>
      <c r="I18" s="691">
        <f>+I14-I17</f>
        <v>0</v>
      </c>
      <c r="J18" s="691"/>
      <c r="K18" s="691">
        <f>+K14-K17</f>
        <v>0</v>
      </c>
      <c r="L18" s="691"/>
      <c r="N18" s="324" t="e">
        <f>SUM(G18:M18)</f>
        <v>#REF!</v>
      </c>
      <c r="P18" s="691"/>
      <c r="Q18" s="691"/>
      <c r="R18" s="333"/>
      <c r="S18" s="333"/>
      <c r="T18" s="691"/>
      <c r="U18" s="691"/>
      <c r="W18" s="327"/>
      <c r="Z18" s="327"/>
      <c r="AO18">
        <v>340</v>
      </c>
      <c r="AP18" t="s">
        <v>338</v>
      </c>
    </row>
    <row r="19" spans="3:42" x14ac:dyDescent="0.2">
      <c r="AO19">
        <v>450</v>
      </c>
      <c r="AP19" t="s">
        <v>342</v>
      </c>
    </row>
    <row r="20" spans="3:42" x14ac:dyDescent="0.2">
      <c r="D20" s="61" t="s">
        <v>110</v>
      </c>
      <c r="E20" s="61" t="s">
        <v>120</v>
      </c>
      <c r="G20" s="141" t="s">
        <v>155</v>
      </c>
      <c r="H20" s="142" t="s">
        <v>112</v>
      </c>
      <c r="I20" s="141" t="s">
        <v>155</v>
      </c>
      <c r="J20" s="142" t="s">
        <v>112</v>
      </c>
      <c r="K20" s="141" t="s">
        <v>155</v>
      </c>
      <c r="L20" s="142" t="s">
        <v>112</v>
      </c>
      <c r="P20" s="141" t="s">
        <v>155</v>
      </c>
      <c r="Q20" s="142" t="s">
        <v>112</v>
      </c>
      <c r="R20" s="142"/>
      <c r="S20" s="142"/>
      <c r="T20" s="141" t="s">
        <v>155</v>
      </c>
      <c r="U20" s="142" t="s">
        <v>112</v>
      </c>
    </row>
    <row r="21" spans="3:42" x14ac:dyDescent="0.2">
      <c r="D21" s="688" t="s">
        <v>112</v>
      </c>
      <c r="E21" s="688"/>
      <c r="AO21" s="6" t="s">
        <v>343</v>
      </c>
    </row>
    <row r="22" spans="3:42" x14ac:dyDescent="0.2">
      <c r="D22" s="62" t="s">
        <v>110</v>
      </c>
      <c r="E22" s="62" t="s">
        <v>120</v>
      </c>
      <c r="AO22">
        <v>20</v>
      </c>
      <c r="AP22" t="s">
        <v>339</v>
      </c>
    </row>
    <row r="23" spans="3:42" ht="21" x14ac:dyDescent="0.25">
      <c r="C23" s="91" t="s">
        <v>150</v>
      </c>
      <c r="D23" s="144">
        <v>700</v>
      </c>
      <c r="E23" s="144">
        <v>700</v>
      </c>
      <c r="G23" s="140">
        <v>2</v>
      </c>
      <c r="H23" s="146">
        <f>+G23*D23</f>
        <v>1400</v>
      </c>
      <c r="I23" s="140"/>
      <c r="J23" s="146">
        <f>+I23*D23</f>
        <v>0</v>
      </c>
      <c r="K23" s="140"/>
      <c r="L23" s="146">
        <f>+K23*D23</f>
        <v>0</v>
      </c>
      <c r="N23" s="148">
        <f t="shared" ref="N23:N28" si="0">+L23+J23+H23</f>
        <v>1400</v>
      </c>
      <c r="O23" s="47"/>
      <c r="P23" s="140">
        <v>3</v>
      </c>
      <c r="Q23" s="146">
        <f>+E23*P23</f>
        <v>2100</v>
      </c>
      <c r="R23" s="140">
        <v>4</v>
      </c>
      <c r="S23" s="146">
        <f>+R23*E23</f>
        <v>2800</v>
      </c>
      <c r="T23" s="140">
        <v>2</v>
      </c>
      <c r="U23" s="146">
        <f>+T23*E23</f>
        <v>1400</v>
      </c>
      <c r="W23" s="158">
        <f t="shared" ref="W23:W28" si="1">+Q23+S23+U23</f>
        <v>6300</v>
      </c>
      <c r="Z23" s="159">
        <f t="shared" ref="Z23:Z28" si="2">+W23+N23</f>
        <v>7700</v>
      </c>
    </row>
    <row r="24" spans="3:42" ht="21" x14ac:dyDescent="0.25">
      <c r="C24" s="91" t="s">
        <v>332</v>
      </c>
      <c r="D24" s="144">
        <v>1000</v>
      </c>
      <c r="E24" s="144"/>
      <c r="G24" s="140"/>
      <c r="H24" s="146">
        <f>+G24*D24</f>
        <v>0</v>
      </c>
      <c r="I24" s="140"/>
      <c r="J24" s="146">
        <f>+I24*D24</f>
        <v>0</v>
      </c>
      <c r="K24" s="140"/>
      <c r="L24" s="146">
        <f>+K24*D24</f>
        <v>0</v>
      </c>
      <c r="N24" s="148">
        <f t="shared" si="0"/>
        <v>0</v>
      </c>
      <c r="O24" s="47"/>
      <c r="P24" s="140"/>
      <c r="Q24" s="146">
        <f>+P24*E24</f>
        <v>0</v>
      </c>
      <c r="R24" s="140"/>
      <c r="S24" s="146">
        <f>+R24*E24</f>
        <v>0</v>
      </c>
      <c r="T24" s="140"/>
      <c r="U24" s="146">
        <f>+T24*E24</f>
        <v>0</v>
      </c>
      <c r="W24" s="158">
        <f t="shared" si="1"/>
        <v>0</v>
      </c>
      <c r="Z24" s="159">
        <f t="shared" si="2"/>
        <v>0</v>
      </c>
      <c r="AO24" s="332" t="s">
        <v>133</v>
      </c>
    </row>
    <row r="25" spans="3:42" ht="21" x14ac:dyDescent="0.25">
      <c r="C25" s="91" t="s">
        <v>333</v>
      </c>
      <c r="D25" s="144">
        <v>1900</v>
      </c>
      <c r="E25" s="144">
        <v>1900</v>
      </c>
      <c r="G25" s="140"/>
      <c r="H25" s="146">
        <f>+G25*D25</f>
        <v>0</v>
      </c>
      <c r="I25" s="140"/>
      <c r="J25" s="146">
        <f>+I25*D25</f>
        <v>0</v>
      </c>
      <c r="K25" s="140"/>
      <c r="L25" s="146">
        <f>+K25*D25</f>
        <v>0</v>
      </c>
      <c r="N25" s="148">
        <f t="shared" si="0"/>
        <v>0</v>
      </c>
      <c r="O25" s="47"/>
      <c r="P25" s="140">
        <v>1</v>
      </c>
      <c r="Q25" s="146">
        <f>+P25*E25</f>
        <v>1900</v>
      </c>
      <c r="R25" s="140"/>
      <c r="S25" s="146">
        <f>+R25*E25</f>
        <v>0</v>
      </c>
      <c r="T25" s="140"/>
      <c r="U25" s="146">
        <f>+T25*E25</f>
        <v>0</v>
      </c>
      <c r="W25" s="158">
        <f t="shared" si="1"/>
        <v>1900</v>
      </c>
      <c r="Z25" s="159">
        <f t="shared" si="2"/>
        <v>1900</v>
      </c>
      <c r="AO25" s="6" t="s">
        <v>340</v>
      </c>
    </row>
    <row r="26" spans="3:42" ht="21" x14ac:dyDescent="0.25">
      <c r="C26" s="91" t="s">
        <v>160</v>
      </c>
      <c r="D26" s="144">
        <v>500</v>
      </c>
      <c r="E26" s="144">
        <v>500</v>
      </c>
      <c r="G26" s="140"/>
      <c r="H26" s="146">
        <f>+G26*D26</f>
        <v>0</v>
      </c>
      <c r="I26" s="140"/>
      <c r="J26" s="146">
        <f>+I26*D26</f>
        <v>0</v>
      </c>
      <c r="K26" s="140"/>
      <c r="L26" s="146">
        <f>+K26*D26</f>
        <v>0</v>
      </c>
      <c r="N26" s="148">
        <f t="shared" si="0"/>
        <v>0</v>
      </c>
      <c r="O26" s="47"/>
      <c r="P26" s="140"/>
      <c r="Q26" s="146">
        <f>+P26*D26</f>
        <v>0</v>
      </c>
      <c r="R26" s="140"/>
      <c r="S26" s="146">
        <f>+R26*E26</f>
        <v>0</v>
      </c>
      <c r="T26" s="140"/>
      <c r="U26" s="146">
        <f>+T26*D26</f>
        <v>0</v>
      </c>
      <c r="W26" s="158">
        <f t="shared" si="1"/>
        <v>0</v>
      </c>
      <c r="Z26" s="159">
        <f t="shared" si="2"/>
        <v>0</v>
      </c>
      <c r="AO26">
        <v>1</v>
      </c>
      <c r="AP26" t="s">
        <v>341</v>
      </c>
    </row>
    <row r="27" spans="3:42" ht="21" x14ac:dyDescent="0.25">
      <c r="C27" s="91" t="s">
        <v>138</v>
      </c>
      <c r="D27" s="144"/>
      <c r="E27" s="144">
        <v>5000</v>
      </c>
      <c r="G27" s="140"/>
      <c r="H27" s="146">
        <f>+E27*G27</f>
        <v>0</v>
      </c>
      <c r="I27" s="140"/>
      <c r="J27" s="146">
        <f>+E27*I27</f>
        <v>0</v>
      </c>
      <c r="K27" s="140"/>
      <c r="L27" s="146">
        <f>+K27*E27</f>
        <v>0</v>
      </c>
      <c r="N27" s="148">
        <f t="shared" si="0"/>
        <v>0</v>
      </c>
      <c r="O27" s="47"/>
      <c r="P27" s="140"/>
      <c r="Q27" s="146">
        <f>+E27*P27</f>
        <v>0</v>
      </c>
      <c r="R27" s="140">
        <v>1</v>
      </c>
      <c r="S27" s="146">
        <v>4000</v>
      </c>
      <c r="T27" s="140"/>
      <c r="U27" s="146">
        <f>+T27*D27</f>
        <v>0</v>
      </c>
      <c r="W27" s="158">
        <f t="shared" si="1"/>
        <v>4000</v>
      </c>
      <c r="Z27" s="159">
        <f t="shared" si="2"/>
        <v>4000</v>
      </c>
    </row>
    <row r="28" spans="3:42" ht="21" x14ac:dyDescent="0.25">
      <c r="C28" s="91"/>
      <c r="D28" s="144"/>
      <c r="E28" s="144"/>
      <c r="G28" s="140"/>
      <c r="H28" s="146">
        <f>+E28*G28</f>
        <v>0</v>
      </c>
      <c r="I28" s="140"/>
      <c r="J28" s="146">
        <f>+I28*E28</f>
        <v>0</v>
      </c>
      <c r="K28" s="140"/>
      <c r="L28" s="146">
        <f>+K28*E28</f>
        <v>0</v>
      </c>
      <c r="N28" s="148">
        <f t="shared" si="0"/>
        <v>0</v>
      </c>
      <c r="O28" s="47"/>
      <c r="P28" s="140"/>
      <c r="Q28" s="146">
        <f>+P28*D28</f>
        <v>0</v>
      </c>
      <c r="R28" s="140"/>
      <c r="S28" s="146">
        <f>+R28*E28</f>
        <v>0</v>
      </c>
      <c r="T28" s="140"/>
      <c r="U28" s="146">
        <f>+T28*D28</f>
        <v>0</v>
      </c>
      <c r="W28" s="158">
        <f t="shared" si="1"/>
        <v>0</v>
      </c>
      <c r="Z28" s="159">
        <f t="shared" si="2"/>
        <v>0</v>
      </c>
    </row>
    <row r="29" spans="3:42" s="63" customFormat="1" ht="21" x14ac:dyDescent="0.25">
      <c r="D29" s="697" t="s">
        <v>157</v>
      </c>
      <c r="E29" s="697"/>
      <c r="H29" s="156">
        <f>SUM(H23:H28)</f>
        <v>1400</v>
      </c>
      <c r="J29" s="156">
        <f>SUM(J23:J28)</f>
        <v>0</v>
      </c>
      <c r="L29" s="156">
        <f>SUM(L23:L28)</f>
        <v>0</v>
      </c>
      <c r="N29" s="155">
        <f>SUM(N23:N28)</f>
        <v>1400</v>
      </c>
      <c r="Q29" s="156">
        <f>SUM(Q23:Q28)</f>
        <v>4000</v>
      </c>
      <c r="S29" s="156">
        <f>SUM(S23:S28)</f>
        <v>6800</v>
      </c>
      <c r="U29" s="156">
        <f>SUM(U23:U28)</f>
        <v>1400</v>
      </c>
      <c r="W29" s="155">
        <f>SUM(W23:W28)</f>
        <v>12200</v>
      </c>
      <c r="Z29" s="160">
        <f>SUM(Z23:Z28)</f>
        <v>13600</v>
      </c>
      <c r="AC29"/>
      <c r="AD29"/>
      <c r="AE29"/>
      <c r="AF29"/>
      <c r="AG29"/>
      <c r="AH29"/>
      <c r="AI29"/>
      <c r="AJ29"/>
      <c r="AK29"/>
    </row>
    <row r="30" spans="3:42" x14ac:dyDescent="0.2">
      <c r="G30" s="47"/>
      <c r="H30" s="47"/>
      <c r="I30" s="47"/>
      <c r="J30" s="47"/>
      <c r="K30" s="47"/>
      <c r="L30" s="47"/>
      <c r="O30" s="47"/>
      <c r="P30" s="47"/>
      <c r="Q30" s="47"/>
      <c r="R30" s="47"/>
      <c r="S30" s="47"/>
      <c r="T30" s="47"/>
      <c r="U30" s="47"/>
    </row>
    <row r="31" spans="3:42" x14ac:dyDescent="0.2">
      <c r="D31" s="62" t="s">
        <v>158</v>
      </c>
      <c r="E31" s="62" t="s">
        <v>159</v>
      </c>
      <c r="G31" s="47"/>
      <c r="H31" s="47"/>
      <c r="I31" s="47"/>
      <c r="J31" s="47"/>
      <c r="K31" s="47"/>
      <c r="L31" s="47"/>
      <c r="O31" s="47"/>
      <c r="P31" s="47"/>
      <c r="Q31" s="47"/>
      <c r="R31" s="47"/>
      <c r="S31" s="47"/>
      <c r="T31" s="47"/>
      <c r="U31" s="47"/>
    </row>
    <row r="32" spans="3:42" ht="21" x14ac:dyDescent="0.25">
      <c r="C32" s="91" t="s">
        <v>154</v>
      </c>
      <c r="D32" s="144">
        <v>200</v>
      </c>
      <c r="E32" s="144">
        <v>300</v>
      </c>
      <c r="G32" s="140"/>
      <c r="H32" s="146">
        <f t="shared" ref="H32:H37" si="3">+G32*D32</f>
        <v>0</v>
      </c>
      <c r="I32" s="140"/>
      <c r="J32" s="146">
        <f t="shared" ref="J32:J37" si="4">+I32*D32</f>
        <v>0</v>
      </c>
      <c r="K32" s="140"/>
      <c r="L32" s="146">
        <f t="shared" ref="L32:L37" si="5">+K32*D32</f>
        <v>0</v>
      </c>
      <c r="N32" s="148">
        <f t="shared" ref="N32:N37" si="6">+L32+J32+H32</f>
        <v>0</v>
      </c>
      <c r="O32" s="47"/>
      <c r="P32" s="140"/>
      <c r="Q32" s="146">
        <f>+P32*E32</f>
        <v>0</v>
      </c>
      <c r="R32" s="140">
        <v>24</v>
      </c>
      <c r="S32" s="146">
        <f t="shared" ref="S32:S37" si="7">+R32*E32</f>
        <v>7200</v>
      </c>
      <c r="T32" s="140"/>
      <c r="U32" s="146">
        <f t="shared" ref="U32:U37" si="8">+T32*E32</f>
        <v>0</v>
      </c>
      <c r="W32" s="158">
        <f t="shared" ref="W32:W37" si="9">+Q32+S32+U32</f>
        <v>7200</v>
      </c>
      <c r="Z32" s="159">
        <f t="shared" ref="Z32:Z37" si="10">+W32+N32</f>
        <v>7200</v>
      </c>
    </row>
    <row r="33" spans="3:31" ht="21" x14ac:dyDescent="0.25">
      <c r="C33" s="91" t="s">
        <v>40</v>
      </c>
      <c r="D33" s="144">
        <v>700</v>
      </c>
      <c r="E33" s="144">
        <v>700</v>
      </c>
      <c r="G33" s="140">
        <v>3</v>
      </c>
      <c r="H33" s="146">
        <f t="shared" si="3"/>
        <v>2100</v>
      </c>
      <c r="I33" s="140"/>
      <c r="J33" s="146">
        <f t="shared" si="4"/>
        <v>0</v>
      </c>
      <c r="K33" s="140"/>
      <c r="L33" s="146">
        <f t="shared" si="5"/>
        <v>0</v>
      </c>
      <c r="N33" s="148">
        <f t="shared" si="6"/>
        <v>2100</v>
      </c>
      <c r="O33" s="47"/>
      <c r="P33" s="140">
        <v>5</v>
      </c>
      <c r="Q33" s="146">
        <f>+E33*P33</f>
        <v>3500</v>
      </c>
      <c r="R33" s="140">
        <v>11</v>
      </c>
      <c r="S33" s="146">
        <f t="shared" si="7"/>
        <v>7700</v>
      </c>
      <c r="T33" s="140">
        <v>2</v>
      </c>
      <c r="U33" s="146">
        <f t="shared" si="8"/>
        <v>1400</v>
      </c>
      <c r="W33" s="158">
        <f t="shared" si="9"/>
        <v>12600</v>
      </c>
      <c r="Z33" s="159">
        <f t="shared" si="10"/>
        <v>14700</v>
      </c>
      <c r="AE33" s="133"/>
    </row>
    <row r="34" spans="3:31" ht="21" x14ac:dyDescent="0.25">
      <c r="C34" s="91" t="s">
        <v>331</v>
      </c>
      <c r="D34" s="144">
        <v>1000</v>
      </c>
      <c r="E34" s="144">
        <v>1000</v>
      </c>
      <c r="G34" s="140"/>
      <c r="H34" s="146">
        <f t="shared" si="3"/>
        <v>0</v>
      </c>
      <c r="I34" s="140"/>
      <c r="J34" s="146">
        <f t="shared" si="4"/>
        <v>0</v>
      </c>
      <c r="K34" s="140"/>
      <c r="L34" s="146">
        <f t="shared" si="5"/>
        <v>0</v>
      </c>
      <c r="N34" s="148">
        <f t="shared" si="6"/>
        <v>0</v>
      </c>
      <c r="O34" s="47"/>
      <c r="P34" s="140">
        <v>1</v>
      </c>
      <c r="Q34" s="146">
        <f>+E34*P34</f>
        <v>1000</v>
      </c>
      <c r="R34" s="140"/>
      <c r="S34" s="146">
        <f t="shared" si="7"/>
        <v>0</v>
      </c>
      <c r="T34" s="140"/>
      <c r="U34" s="146">
        <f t="shared" si="8"/>
        <v>0</v>
      </c>
      <c r="W34" s="158">
        <f t="shared" si="9"/>
        <v>1000</v>
      </c>
      <c r="Z34" s="159">
        <f t="shared" si="10"/>
        <v>1000</v>
      </c>
      <c r="AC34" s="119"/>
      <c r="AE34" s="119"/>
    </row>
    <row r="35" spans="3:31" ht="21" x14ac:dyDescent="0.25">
      <c r="C35" s="91" t="s">
        <v>153</v>
      </c>
      <c r="D35" s="144">
        <v>700</v>
      </c>
      <c r="E35" s="144">
        <v>500</v>
      </c>
      <c r="G35" s="140">
        <v>1</v>
      </c>
      <c r="H35" s="146">
        <f t="shared" si="3"/>
        <v>700</v>
      </c>
      <c r="I35" s="140"/>
      <c r="J35" s="146">
        <f t="shared" si="4"/>
        <v>0</v>
      </c>
      <c r="K35" s="140"/>
      <c r="L35" s="146">
        <f t="shared" si="5"/>
        <v>0</v>
      </c>
      <c r="N35" s="148">
        <f t="shared" si="6"/>
        <v>700</v>
      </c>
      <c r="O35" s="47"/>
      <c r="P35" s="140">
        <v>3</v>
      </c>
      <c r="Q35" s="146">
        <f>+E35*P35</f>
        <v>1500</v>
      </c>
      <c r="R35" s="140"/>
      <c r="S35" s="146">
        <f t="shared" si="7"/>
        <v>0</v>
      </c>
      <c r="T35" s="140"/>
      <c r="U35" s="146">
        <f t="shared" si="8"/>
        <v>0</v>
      </c>
      <c r="W35" s="158">
        <f t="shared" si="9"/>
        <v>1500</v>
      </c>
      <c r="Z35" s="159">
        <f t="shared" si="10"/>
        <v>2200</v>
      </c>
      <c r="AC35" s="119"/>
      <c r="AE35" s="119"/>
    </row>
    <row r="36" spans="3:31" ht="21" x14ac:dyDescent="0.25">
      <c r="C36" s="91" t="s">
        <v>207</v>
      </c>
      <c r="D36" s="144">
        <v>1400</v>
      </c>
      <c r="E36" s="144">
        <v>1400</v>
      </c>
      <c r="G36" s="140">
        <v>1</v>
      </c>
      <c r="H36" s="146">
        <f t="shared" si="3"/>
        <v>1400</v>
      </c>
      <c r="I36" s="140"/>
      <c r="J36" s="146">
        <f t="shared" si="4"/>
        <v>0</v>
      </c>
      <c r="K36" s="140"/>
      <c r="L36" s="146">
        <f t="shared" si="5"/>
        <v>0</v>
      </c>
      <c r="N36" s="148">
        <f t="shared" si="6"/>
        <v>1400</v>
      </c>
      <c r="O36" s="47"/>
      <c r="P36" s="140">
        <v>1</v>
      </c>
      <c r="Q36" s="146">
        <f>+E36*P36</f>
        <v>1400</v>
      </c>
      <c r="R36" s="140">
        <v>1</v>
      </c>
      <c r="S36" s="146">
        <f t="shared" si="7"/>
        <v>1400</v>
      </c>
      <c r="T36" s="140">
        <v>1</v>
      </c>
      <c r="U36" s="146">
        <f t="shared" si="8"/>
        <v>1400</v>
      </c>
      <c r="W36" s="158">
        <f t="shared" si="9"/>
        <v>4200</v>
      </c>
      <c r="Z36" s="159">
        <f t="shared" si="10"/>
        <v>5600</v>
      </c>
      <c r="AC36" s="119"/>
      <c r="AE36" s="119"/>
    </row>
    <row r="37" spans="3:31" ht="21" x14ac:dyDescent="0.25">
      <c r="C37" s="91" t="s">
        <v>39</v>
      </c>
      <c r="D37" s="144"/>
      <c r="E37" s="144">
        <v>1400</v>
      </c>
      <c r="G37" s="140"/>
      <c r="H37" s="146">
        <f t="shared" si="3"/>
        <v>0</v>
      </c>
      <c r="I37" s="140"/>
      <c r="J37" s="146">
        <f t="shared" si="4"/>
        <v>0</v>
      </c>
      <c r="K37" s="140"/>
      <c r="L37" s="146">
        <f t="shared" si="5"/>
        <v>0</v>
      </c>
      <c r="N37" s="148">
        <f t="shared" si="6"/>
        <v>0</v>
      </c>
      <c r="O37" s="47"/>
      <c r="P37" s="140">
        <v>1</v>
      </c>
      <c r="Q37" s="146">
        <f>+E37*P37</f>
        <v>1400</v>
      </c>
      <c r="R37" s="140">
        <v>1</v>
      </c>
      <c r="S37" s="146">
        <f t="shared" si="7"/>
        <v>1400</v>
      </c>
      <c r="T37" s="140"/>
      <c r="U37" s="146">
        <f t="shared" si="8"/>
        <v>0</v>
      </c>
      <c r="W37" s="158">
        <f t="shared" si="9"/>
        <v>2800</v>
      </c>
      <c r="Z37" s="159">
        <f t="shared" si="10"/>
        <v>2800</v>
      </c>
      <c r="AC37" s="119"/>
      <c r="AE37" s="119"/>
    </row>
    <row r="38" spans="3:31" s="63" customFormat="1" ht="21" x14ac:dyDescent="0.25">
      <c r="D38" s="696" t="s">
        <v>156</v>
      </c>
      <c r="E38" s="696"/>
      <c r="G38" s="152"/>
      <c r="H38" s="153">
        <f>SUM(H32:H37)</f>
        <v>4200</v>
      </c>
      <c r="I38" s="152"/>
      <c r="J38" s="153">
        <f>SUM(J32:J37)</f>
        <v>0</v>
      </c>
      <c r="K38" s="152"/>
      <c r="L38" s="153">
        <f>SUM(L32:L37)</f>
        <v>0</v>
      </c>
      <c r="N38" s="154">
        <f>SUM(N32:N37)</f>
        <v>4200</v>
      </c>
      <c r="O38" s="152"/>
      <c r="P38" s="152"/>
      <c r="Q38" s="153">
        <f>SUM(Q32:Q37)</f>
        <v>8800</v>
      </c>
      <c r="R38" s="152"/>
      <c r="S38" s="153">
        <f>SUM(S32:S37)</f>
        <v>17700</v>
      </c>
      <c r="T38" s="152"/>
      <c r="U38" s="153">
        <f>SUM(U32:U37)</f>
        <v>2800</v>
      </c>
      <c r="W38" s="155">
        <f>SUM(W32:W37)</f>
        <v>29300</v>
      </c>
      <c r="Z38" s="160">
        <f>SUM(Z32:Z37)</f>
        <v>33500</v>
      </c>
      <c r="AC38" s="330"/>
      <c r="AE38" s="330"/>
    </row>
    <row r="40" spans="3:31" s="63" customFormat="1" ht="21" x14ac:dyDescent="0.25">
      <c r="D40" s="161" t="s">
        <v>161</v>
      </c>
      <c r="E40" s="162"/>
      <c r="H40" s="329">
        <f>+H29+H38</f>
        <v>5600</v>
      </c>
      <c r="I40" s="330"/>
      <c r="J40" s="329">
        <f>+J29+J38</f>
        <v>0</v>
      </c>
      <c r="K40" s="330"/>
      <c r="L40" s="329">
        <f>+L29+L38</f>
        <v>0</v>
      </c>
      <c r="N40" s="164">
        <f>+L40+J40+H40</f>
        <v>5600</v>
      </c>
      <c r="Q40" s="163">
        <f>+Q29+Q38</f>
        <v>12800</v>
      </c>
      <c r="S40" s="163">
        <f>+S29+S38</f>
        <v>24500</v>
      </c>
      <c r="U40" s="163">
        <f>+U29+U38</f>
        <v>4200</v>
      </c>
      <c r="W40" s="164">
        <f>+W38+W29</f>
        <v>41500</v>
      </c>
      <c r="Z40" s="164">
        <f>+Z38+Z29</f>
        <v>47100</v>
      </c>
      <c r="AC40" s="165"/>
    </row>
    <row r="42" spans="3:31" ht="21" x14ac:dyDescent="0.25">
      <c r="C42" s="91" t="s">
        <v>104</v>
      </c>
      <c r="D42" s="143"/>
      <c r="E42" s="143"/>
      <c r="G42" s="140"/>
      <c r="H42" s="146"/>
      <c r="I42" s="140"/>
      <c r="J42" s="146"/>
      <c r="K42" s="140"/>
      <c r="L42" s="146"/>
      <c r="N42" s="148">
        <f>+L42+J42+H42</f>
        <v>0</v>
      </c>
      <c r="O42" s="47"/>
      <c r="P42" s="140"/>
      <c r="Q42" s="146"/>
      <c r="R42" s="140"/>
      <c r="S42" s="146"/>
      <c r="T42" s="140"/>
      <c r="U42" s="146"/>
      <c r="W42" s="148">
        <f>+Q42+S42+U42</f>
        <v>0</v>
      </c>
      <c r="Z42" s="159">
        <f>+W42+N42</f>
        <v>0</v>
      </c>
      <c r="AC42" t="s">
        <v>334</v>
      </c>
      <c r="AD42" s="133">
        <v>10000</v>
      </c>
    </row>
    <row r="43" spans="3:31" ht="21" x14ac:dyDescent="0.25">
      <c r="C43" s="91" t="s">
        <v>126</v>
      </c>
      <c r="D43" s="143"/>
      <c r="E43" s="143">
        <v>250</v>
      </c>
      <c r="G43" s="140"/>
      <c r="H43" s="146">
        <f>+E43*G43</f>
        <v>0</v>
      </c>
      <c r="I43" s="140"/>
      <c r="J43" s="146">
        <f>+I43*E43</f>
        <v>0</v>
      </c>
      <c r="K43" s="140"/>
      <c r="L43" s="146">
        <f>+K43*E43</f>
        <v>0</v>
      </c>
      <c r="N43" s="148">
        <f>+L43+J43+H43</f>
        <v>0</v>
      </c>
      <c r="O43" s="47"/>
      <c r="P43" s="140"/>
      <c r="Q43" s="146">
        <f>+P43*E43</f>
        <v>0</v>
      </c>
      <c r="R43" s="140"/>
      <c r="S43" s="146"/>
      <c r="T43" s="140"/>
      <c r="U43" s="146">
        <f>+T43*E43</f>
        <v>0</v>
      </c>
      <c r="W43" s="148">
        <f>+Q43+S43+U43</f>
        <v>0</v>
      </c>
      <c r="Z43" s="159">
        <f>+W43+N43</f>
        <v>0</v>
      </c>
      <c r="AC43" t="s">
        <v>335</v>
      </c>
      <c r="AD43" s="133">
        <v>10000</v>
      </c>
    </row>
    <row r="44" spans="3:31" ht="21" x14ac:dyDescent="0.25">
      <c r="C44" s="91" t="s">
        <v>15</v>
      </c>
      <c r="D44" s="143"/>
      <c r="E44" s="143">
        <v>80</v>
      </c>
      <c r="G44" s="167" t="e">
        <f>+G8</f>
        <v>#REF!</v>
      </c>
      <c r="H44" s="146" t="e">
        <f>+G44*E44</f>
        <v>#REF!</v>
      </c>
      <c r="I44" s="167">
        <f>+I8</f>
        <v>0</v>
      </c>
      <c r="J44" s="146">
        <f>+I44*E44</f>
        <v>0</v>
      </c>
      <c r="K44" s="167">
        <f>+K8</f>
        <v>0</v>
      </c>
      <c r="L44" s="146">
        <f>+K44*E44</f>
        <v>0</v>
      </c>
      <c r="N44" s="148" t="e">
        <f>+L44+J44+H44</f>
        <v>#REF!</v>
      </c>
      <c r="O44" s="47"/>
      <c r="P44" s="140">
        <v>124</v>
      </c>
      <c r="Q44" s="146">
        <f>+P44*E44</f>
        <v>9920</v>
      </c>
      <c r="R44" s="140">
        <v>150</v>
      </c>
      <c r="S44" s="146">
        <f>+R44*E44</f>
        <v>12000</v>
      </c>
      <c r="T44" s="140">
        <v>50</v>
      </c>
      <c r="U44" s="146">
        <f>+T44*E44</f>
        <v>4000</v>
      </c>
      <c r="W44" s="148">
        <f>+Q44+S44+U44</f>
        <v>25920</v>
      </c>
      <c r="Z44" s="159" t="e">
        <f>+W44+N44</f>
        <v>#REF!</v>
      </c>
      <c r="AC44" t="s">
        <v>368</v>
      </c>
      <c r="AD44" s="133">
        <v>10000</v>
      </c>
    </row>
    <row r="45" spans="3:31" ht="21" x14ac:dyDescent="0.25">
      <c r="D45" s="692" t="s">
        <v>162</v>
      </c>
      <c r="E45" s="692"/>
      <c r="G45" s="47"/>
      <c r="H45" s="150" t="e">
        <f>SUM(H42:H44)</f>
        <v>#REF!</v>
      </c>
      <c r="I45" s="47"/>
      <c r="J45" s="150">
        <f>SUM(J42:J44)</f>
        <v>0</v>
      </c>
      <c r="K45" s="47"/>
      <c r="L45" s="150">
        <f>SUM(L42:L44)</f>
        <v>0</v>
      </c>
      <c r="N45" s="145" t="e">
        <f>+L45+J45+H45</f>
        <v>#REF!</v>
      </c>
      <c r="O45" s="47"/>
      <c r="P45" s="47"/>
      <c r="Q45" s="150">
        <f>SUM(Q42:Q44)</f>
        <v>9920</v>
      </c>
      <c r="R45" s="47"/>
      <c r="S45" s="150">
        <f>SUM(S42:S44)</f>
        <v>12000</v>
      </c>
      <c r="T45" s="47"/>
      <c r="U45" s="150">
        <f>SUM(U42:U44)</f>
        <v>4000</v>
      </c>
      <c r="W45" s="145">
        <f>SUM(W42:W44)</f>
        <v>25920</v>
      </c>
      <c r="Z45" s="160" t="e">
        <f>SUM(Z42:Z44)</f>
        <v>#REF!</v>
      </c>
      <c r="AC45" s="133" t="s">
        <v>345</v>
      </c>
      <c r="AD45" s="133">
        <v>32000</v>
      </c>
    </row>
    <row r="46" spans="3:31" x14ac:dyDescent="0.2">
      <c r="AC46" s="133" t="s">
        <v>370</v>
      </c>
      <c r="AD46" s="133">
        <v>6000</v>
      </c>
    </row>
    <row r="47" spans="3:31" s="63" customFormat="1" ht="21" x14ac:dyDescent="0.25">
      <c r="D47" s="147" t="s">
        <v>164</v>
      </c>
      <c r="H47" s="331" t="e">
        <f>+H40+H45</f>
        <v>#REF!</v>
      </c>
      <c r="J47" s="331">
        <f>+J40+J45</f>
        <v>0</v>
      </c>
      <c r="L47" s="331">
        <f>+L40+L45</f>
        <v>0</v>
      </c>
      <c r="N47" s="151" t="e">
        <f>SUM(H47:L47)</f>
        <v>#REF!</v>
      </c>
      <c r="Q47" s="331">
        <f>+Q40+Q45</f>
        <v>22720</v>
      </c>
      <c r="R47" s="331"/>
      <c r="S47" s="331"/>
      <c r="U47" s="331">
        <f>+U40+U45</f>
        <v>8200</v>
      </c>
      <c r="W47" s="151">
        <f>+U47+Q47+O47</f>
        <v>30920</v>
      </c>
      <c r="Z47" s="151" t="e">
        <f>+Z40+Z45</f>
        <v>#REF!</v>
      </c>
      <c r="AC47" s="133"/>
    </row>
    <row r="48" spans="3:31" ht="16" thickBot="1" x14ac:dyDescent="0.25">
      <c r="AD48" s="25"/>
    </row>
    <row r="49" spans="23:31" ht="21" x14ac:dyDescent="0.25">
      <c r="W49" s="134"/>
      <c r="AD49" s="366">
        <f>SUM(AD42:AD46)</f>
        <v>68000</v>
      </c>
      <c r="AE49" s="63"/>
    </row>
    <row r="50" spans="23:31" ht="24" x14ac:dyDescent="0.3">
      <c r="AD50" s="365" t="e">
        <f>+Z47-AD49</f>
        <v>#REF!</v>
      </c>
      <c r="AE50" t="s">
        <v>369</v>
      </c>
    </row>
  </sheetData>
  <sortState xmlns:xlrd2="http://schemas.microsoft.com/office/spreadsheetml/2017/richdata2" ref="D57:X70">
    <sortCondition ref="D65"/>
  </sortState>
  <dataConsolidate/>
  <mergeCells count="80">
    <mergeCell ref="P18:Q18"/>
    <mergeCell ref="T18:U18"/>
    <mergeCell ref="D10:D11"/>
    <mergeCell ref="P11:Q11"/>
    <mergeCell ref="T11:U11"/>
    <mergeCell ref="K18:L18"/>
    <mergeCell ref="E15:F15"/>
    <mergeCell ref="G15:H15"/>
    <mergeCell ref="I15:J15"/>
    <mergeCell ref="P10:Q10"/>
    <mergeCell ref="K14:L14"/>
    <mergeCell ref="I13:J13"/>
    <mergeCell ref="I10:J10"/>
    <mergeCell ref="K10:L10"/>
    <mergeCell ref="P15:Q15"/>
    <mergeCell ref="I11:J11"/>
    <mergeCell ref="K11:L11"/>
    <mergeCell ref="W3:W5"/>
    <mergeCell ref="G3:L3"/>
    <mergeCell ref="I8:J8"/>
    <mergeCell ref="K8:L8"/>
    <mergeCell ref="K5:L5"/>
    <mergeCell ref="I5:J5"/>
    <mergeCell ref="G5:H5"/>
    <mergeCell ref="I6:J6"/>
    <mergeCell ref="I7:J7"/>
    <mergeCell ref="K6:L6"/>
    <mergeCell ref="K7:L7"/>
    <mergeCell ref="N3:N5"/>
    <mergeCell ref="Z3:Z5"/>
    <mergeCell ref="P17:Q17"/>
    <mergeCell ref="T6:U6"/>
    <mergeCell ref="T7:U7"/>
    <mergeCell ref="T8:U8"/>
    <mergeCell ref="P3:U3"/>
    <mergeCell ref="P4:Q4"/>
    <mergeCell ref="P5:Q5"/>
    <mergeCell ref="P6:Q6"/>
    <mergeCell ref="P7:Q7"/>
    <mergeCell ref="T13:U13"/>
    <mergeCell ref="T16:U16"/>
    <mergeCell ref="T17:U17"/>
    <mergeCell ref="T14:U14"/>
    <mergeCell ref="T10:U10"/>
    <mergeCell ref="T15:U15"/>
    <mergeCell ref="D45:E45"/>
    <mergeCell ref="P8:Q8"/>
    <mergeCell ref="P13:Q13"/>
    <mergeCell ref="P14:Q14"/>
    <mergeCell ref="P16:Q16"/>
    <mergeCell ref="G13:H13"/>
    <mergeCell ref="G14:H14"/>
    <mergeCell ref="K13:L13"/>
    <mergeCell ref="K16:L16"/>
    <mergeCell ref="D38:E38"/>
    <mergeCell ref="D29:E29"/>
    <mergeCell ref="K17:L17"/>
    <mergeCell ref="G16:H16"/>
    <mergeCell ref="G17:H17"/>
    <mergeCell ref="I16:J16"/>
    <mergeCell ref="I17:J17"/>
    <mergeCell ref="D21:E21"/>
    <mergeCell ref="E14:F14"/>
    <mergeCell ref="E16:F16"/>
    <mergeCell ref="E17:F17"/>
    <mergeCell ref="I14:J14"/>
    <mergeCell ref="E18:F18"/>
    <mergeCell ref="G18:H18"/>
    <mergeCell ref="I18:J18"/>
    <mergeCell ref="E8:F8"/>
    <mergeCell ref="E6:F6"/>
    <mergeCell ref="E7:F7"/>
    <mergeCell ref="E13:F13"/>
    <mergeCell ref="G8:H8"/>
    <mergeCell ref="G6:H6"/>
    <mergeCell ref="G7:H7"/>
    <mergeCell ref="E10:F10"/>
    <mergeCell ref="G10:H10"/>
    <mergeCell ref="E11:F11"/>
    <mergeCell ref="G11:H11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F4E81-7DF2-3A40-BF98-9BDF5EE92177}">
  <sheetPr>
    <pageSetUpPr fitToPage="1"/>
  </sheetPr>
  <dimension ref="C4:AM86"/>
  <sheetViews>
    <sheetView showGridLines="0" topLeftCell="A5" workbookViewId="0">
      <pane xSplit="4" ySplit="1" topLeftCell="U52" activePane="bottomRight" state="frozen"/>
      <selection activeCell="A5" sqref="A5"/>
      <selection pane="topRight" activeCell="E5" sqref="E5"/>
      <selection pane="bottomLeft" activeCell="A6" sqref="A6"/>
      <selection pane="bottomRight" activeCell="Y87" sqref="Y87"/>
    </sheetView>
  </sheetViews>
  <sheetFormatPr baseColWidth="10" defaultRowHeight="15" x14ac:dyDescent="0.2"/>
  <cols>
    <col min="1" max="1" width="1.1640625" customWidth="1"/>
    <col min="2" max="2" width="1.33203125" customWidth="1"/>
    <col min="3" max="3" width="5.6640625" customWidth="1"/>
    <col min="4" max="4" width="5.1640625" customWidth="1"/>
    <col min="5" max="5" width="21" customWidth="1"/>
    <col min="6" max="6" width="19" customWidth="1"/>
    <col min="7" max="7" width="12.5" customWidth="1"/>
    <col min="9" max="9" width="14.6640625" customWidth="1"/>
    <col min="11" max="11" width="12.33203125" customWidth="1"/>
    <col min="12" max="12" width="12.1640625" customWidth="1"/>
    <col min="13" max="13" width="3.83203125" customWidth="1"/>
    <col min="14" max="14" width="8" customWidth="1"/>
    <col min="16" max="16" width="19.1640625" customWidth="1"/>
    <col min="19" max="19" width="14" customWidth="1"/>
  </cols>
  <sheetData>
    <row r="4" spans="3:19" x14ac:dyDescent="0.2"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3:19" ht="32" x14ac:dyDescent="0.2">
      <c r="D5" s="425" t="s">
        <v>538</v>
      </c>
      <c r="E5" s="425" t="s">
        <v>526</v>
      </c>
      <c r="F5" s="425" t="s">
        <v>530</v>
      </c>
      <c r="G5" s="425" t="s">
        <v>585</v>
      </c>
      <c r="H5" s="425" t="s">
        <v>528</v>
      </c>
      <c r="I5" s="425" t="s">
        <v>527</v>
      </c>
      <c r="J5" s="425" t="s">
        <v>532</v>
      </c>
      <c r="K5" s="425" t="s">
        <v>617</v>
      </c>
      <c r="L5" s="425" t="s">
        <v>534</v>
      </c>
      <c r="M5" s="424"/>
    </row>
    <row r="6" spans="3:19" x14ac:dyDescent="0.2">
      <c r="H6" s="119"/>
    </row>
    <row r="7" spans="3:19" ht="15" customHeight="1" x14ac:dyDescent="0.2">
      <c r="C7" s="709" t="s">
        <v>536</v>
      </c>
      <c r="D7" t="s">
        <v>539</v>
      </c>
      <c r="E7" t="s">
        <v>529</v>
      </c>
      <c r="F7" t="s">
        <v>533</v>
      </c>
      <c r="G7" t="s">
        <v>586</v>
      </c>
      <c r="H7" s="119">
        <v>43</v>
      </c>
      <c r="I7" s="133">
        <v>960</v>
      </c>
      <c r="J7" s="428" t="s">
        <v>531</v>
      </c>
      <c r="K7" s="429">
        <f t="shared" ref="K7:K12" si="0">+I7/30</f>
        <v>32</v>
      </c>
      <c r="L7" s="26">
        <f t="shared" ref="L7:L12" si="1">+H7/K7</f>
        <v>1.34375</v>
      </c>
    </row>
    <row r="8" spans="3:19" x14ac:dyDescent="0.2">
      <c r="C8" s="709"/>
      <c r="D8" t="s">
        <v>540</v>
      </c>
      <c r="E8" t="s">
        <v>545</v>
      </c>
      <c r="F8" t="s">
        <v>533</v>
      </c>
      <c r="G8" t="s">
        <v>586</v>
      </c>
      <c r="H8" s="119">
        <v>53.9</v>
      </c>
      <c r="I8" s="133">
        <v>1890</v>
      </c>
      <c r="J8" s="47" t="s">
        <v>531</v>
      </c>
      <c r="K8" s="429">
        <f t="shared" si="0"/>
        <v>63</v>
      </c>
      <c r="L8" s="26">
        <f t="shared" si="1"/>
        <v>0.85555555555555551</v>
      </c>
    </row>
    <row r="9" spans="3:19" x14ac:dyDescent="0.2">
      <c r="C9" s="709"/>
      <c r="D9" t="s">
        <v>541</v>
      </c>
      <c r="E9" t="s">
        <v>537</v>
      </c>
      <c r="F9" t="s">
        <v>533</v>
      </c>
      <c r="G9" t="s">
        <v>586</v>
      </c>
      <c r="H9" s="119">
        <v>49.9</v>
      </c>
      <c r="I9" s="133">
        <v>960</v>
      </c>
      <c r="J9" s="47" t="s">
        <v>531</v>
      </c>
      <c r="K9" s="429">
        <f t="shared" si="0"/>
        <v>32</v>
      </c>
      <c r="L9" s="26">
        <f t="shared" si="1"/>
        <v>1.559375</v>
      </c>
    </row>
    <row r="10" spans="3:19" x14ac:dyDescent="0.2">
      <c r="C10" s="709"/>
      <c r="D10" t="s">
        <v>542</v>
      </c>
      <c r="E10" t="s">
        <v>537</v>
      </c>
      <c r="F10" t="s">
        <v>592</v>
      </c>
      <c r="G10" t="s">
        <v>586</v>
      </c>
      <c r="H10" s="119">
        <v>41</v>
      </c>
      <c r="I10" s="133">
        <v>1000</v>
      </c>
      <c r="J10" s="47" t="s">
        <v>531</v>
      </c>
      <c r="K10" s="429">
        <f t="shared" si="0"/>
        <v>33.333333333333336</v>
      </c>
      <c r="L10" s="26">
        <f t="shared" si="1"/>
        <v>1.23</v>
      </c>
    </row>
    <row r="11" spans="3:19" x14ac:dyDescent="0.2">
      <c r="C11" s="709"/>
      <c r="D11" t="s">
        <v>543</v>
      </c>
      <c r="E11" t="s">
        <v>593</v>
      </c>
      <c r="F11" t="s">
        <v>592</v>
      </c>
      <c r="G11" t="s">
        <v>586</v>
      </c>
      <c r="H11" s="119">
        <v>41</v>
      </c>
      <c r="I11" s="133">
        <v>1000</v>
      </c>
      <c r="J11" s="47" t="s">
        <v>531</v>
      </c>
      <c r="K11" s="429">
        <f t="shared" si="0"/>
        <v>33.333333333333336</v>
      </c>
      <c r="L11" s="26">
        <f t="shared" si="1"/>
        <v>1.23</v>
      </c>
    </row>
    <row r="12" spans="3:19" ht="19" x14ac:dyDescent="0.25">
      <c r="C12" s="709"/>
      <c r="D12" t="s">
        <v>544</v>
      </c>
      <c r="E12" t="s">
        <v>545</v>
      </c>
      <c r="F12" t="s">
        <v>592</v>
      </c>
      <c r="G12" t="s">
        <v>586</v>
      </c>
      <c r="H12" s="119">
        <v>41.5</v>
      </c>
      <c r="I12" s="133">
        <v>1000</v>
      </c>
      <c r="J12" s="47" t="s">
        <v>531</v>
      </c>
      <c r="K12" s="429">
        <f t="shared" si="0"/>
        <v>33.333333333333336</v>
      </c>
      <c r="L12" s="26">
        <f t="shared" si="1"/>
        <v>1.2449999999999999</v>
      </c>
      <c r="O12" s="182" t="s">
        <v>623</v>
      </c>
    </row>
    <row r="13" spans="3:19" x14ac:dyDescent="0.2">
      <c r="C13" s="709"/>
      <c r="D13" t="s">
        <v>546</v>
      </c>
      <c r="H13" s="119"/>
      <c r="I13" s="133"/>
      <c r="J13" s="47"/>
      <c r="K13" s="47"/>
      <c r="O13" s="34" t="s">
        <v>538</v>
      </c>
      <c r="P13" s="34" t="s">
        <v>526</v>
      </c>
      <c r="Q13" s="34" t="s">
        <v>619</v>
      </c>
      <c r="R13" s="34" t="s">
        <v>621</v>
      </c>
      <c r="S13" s="34" t="s">
        <v>620</v>
      </c>
    </row>
    <row r="14" spans="3:19" x14ac:dyDescent="0.2">
      <c r="C14" s="709"/>
      <c r="D14" t="s">
        <v>547</v>
      </c>
      <c r="H14" s="119"/>
      <c r="I14" s="133"/>
      <c r="J14" s="47"/>
      <c r="K14" s="47"/>
      <c r="O14" t="s">
        <v>618</v>
      </c>
      <c r="P14" t="str">
        <f t="shared" ref="P14:P20" si="2">VLOOKUP($O14,$D$7:$M$70,2,FALSE)</f>
        <v>JUGO NARANJA</v>
      </c>
      <c r="Q14" s="26">
        <f>VLOOKUP($O14,$D$7:$M$70,9,FALSE)</f>
        <v>1.34375</v>
      </c>
      <c r="R14" s="31">
        <v>3</v>
      </c>
      <c r="S14" s="168">
        <f t="shared" ref="S14:S19" si="3">+Q14*R14</f>
        <v>4.03125</v>
      </c>
    </row>
    <row r="15" spans="3:19" x14ac:dyDescent="0.2">
      <c r="C15" s="709"/>
      <c r="D15" t="s">
        <v>548</v>
      </c>
      <c r="H15" s="119"/>
      <c r="I15" s="133"/>
      <c r="J15" s="47"/>
      <c r="K15" s="47"/>
      <c r="O15" s="432" t="s">
        <v>563</v>
      </c>
      <c r="P15" t="str">
        <f t="shared" si="2"/>
        <v>TEQUILA SAMS</v>
      </c>
      <c r="Q15" s="26">
        <f t="shared" ref="Q15:Q20" si="4">VLOOKUP($O15,$D$7:$M$70,9,FALSE)</f>
        <v>9.6</v>
      </c>
      <c r="R15" s="434">
        <v>1.25</v>
      </c>
      <c r="S15" s="435">
        <f t="shared" si="3"/>
        <v>12</v>
      </c>
    </row>
    <row r="16" spans="3:19" x14ac:dyDescent="0.2">
      <c r="C16" s="709"/>
      <c r="D16" t="s">
        <v>549</v>
      </c>
      <c r="H16" s="119"/>
      <c r="I16" s="133"/>
      <c r="J16" s="47"/>
      <c r="K16" s="47"/>
      <c r="O16" t="s">
        <v>610</v>
      </c>
      <c r="P16" t="str">
        <f t="shared" si="2"/>
        <v>GRANADINA</v>
      </c>
      <c r="Q16" s="26">
        <f t="shared" si="4"/>
        <v>2.427</v>
      </c>
      <c r="R16" s="31">
        <v>1</v>
      </c>
      <c r="S16" s="168">
        <f t="shared" si="3"/>
        <v>2.427</v>
      </c>
    </row>
    <row r="17" spans="3:19" x14ac:dyDescent="0.2">
      <c r="C17" s="427"/>
      <c r="D17" s="426"/>
      <c r="H17" s="119"/>
      <c r="I17" s="133"/>
      <c r="J17" s="47"/>
      <c r="K17" s="47"/>
      <c r="P17" t="e">
        <f t="shared" si="2"/>
        <v>#N/A</v>
      </c>
      <c r="Q17" s="26" t="e">
        <f t="shared" si="4"/>
        <v>#N/A</v>
      </c>
      <c r="R17" s="31"/>
      <c r="S17" s="168" t="e">
        <f t="shared" si="3"/>
        <v>#N/A</v>
      </c>
    </row>
    <row r="18" spans="3:19" x14ac:dyDescent="0.2">
      <c r="C18" s="710" t="s">
        <v>535</v>
      </c>
      <c r="D18" t="s">
        <v>550</v>
      </c>
      <c r="E18" t="s">
        <v>582</v>
      </c>
      <c r="G18" t="s">
        <v>583</v>
      </c>
      <c r="H18" s="119">
        <v>96.9</v>
      </c>
      <c r="I18" s="133">
        <v>500</v>
      </c>
      <c r="J18" s="47" t="s">
        <v>584</v>
      </c>
      <c r="K18" s="47"/>
      <c r="L18" s="26" t="e">
        <f>+H18/K18</f>
        <v>#DIV/0!</v>
      </c>
      <c r="P18" t="e">
        <f t="shared" si="2"/>
        <v>#N/A</v>
      </c>
      <c r="Q18" s="26" t="e">
        <f t="shared" si="4"/>
        <v>#N/A</v>
      </c>
      <c r="R18" s="31"/>
      <c r="S18" s="168" t="e">
        <f t="shared" si="3"/>
        <v>#N/A</v>
      </c>
    </row>
    <row r="19" spans="3:19" x14ac:dyDescent="0.2">
      <c r="C19" s="710"/>
      <c r="D19" t="s">
        <v>551</v>
      </c>
      <c r="E19" t="s">
        <v>587</v>
      </c>
      <c r="G19" t="s">
        <v>583</v>
      </c>
      <c r="H19" s="119">
        <v>74.5</v>
      </c>
      <c r="I19" s="133">
        <v>500</v>
      </c>
      <c r="J19" s="47" t="s">
        <v>584</v>
      </c>
      <c r="K19" s="47"/>
      <c r="L19" s="26" t="e">
        <f>+H19/K19</f>
        <v>#DIV/0!</v>
      </c>
      <c r="P19" t="e">
        <f t="shared" si="2"/>
        <v>#N/A</v>
      </c>
      <c r="Q19" s="26" t="e">
        <f t="shared" si="4"/>
        <v>#N/A</v>
      </c>
      <c r="R19" s="31"/>
      <c r="S19" s="168" t="e">
        <f t="shared" si="3"/>
        <v>#N/A</v>
      </c>
    </row>
    <row r="20" spans="3:19" x14ac:dyDescent="0.2">
      <c r="C20" s="710"/>
      <c r="D20" t="s">
        <v>552</v>
      </c>
      <c r="E20" t="s">
        <v>588</v>
      </c>
      <c r="G20" t="s">
        <v>583</v>
      </c>
      <c r="H20" s="119">
        <v>19.899999999999999</v>
      </c>
      <c r="I20" s="133">
        <v>30</v>
      </c>
      <c r="J20" s="47" t="s">
        <v>584</v>
      </c>
      <c r="K20" s="47"/>
      <c r="L20" s="26" t="e">
        <f>+H20/K20</f>
        <v>#DIV/0!</v>
      </c>
      <c r="P20" t="e">
        <f t="shared" si="2"/>
        <v>#N/A</v>
      </c>
      <c r="Q20" s="26" t="e">
        <f t="shared" si="4"/>
        <v>#N/A</v>
      </c>
      <c r="R20" s="31"/>
    </row>
    <row r="21" spans="3:19" ht="21" x14ac:dyDescent="0.25">
      <c r="C21" s="710"/>
      <c r="D21" t="s">
        <v>553</v>
      </c>
      <c r="E21" t="s">
        <v>589</v>
      </c>
      <c r="G21" t="s">
        <v>583</v>
      </c>
      <c r="H21" s="119">
        <v>33.5</v>
      </c>
      <c r="I21" s="133">
        <v>35</v>
      </c>
      <c r="J21" s="47" t="s">
        <v>584</v>
      </c>
      <c r="K21" s="47"/>
      <c r="L21" s="26" t="e">
        <f>+H21/K21</f>
        <v>#DIV/0!</v>
      </c>
      <c r="Q21" s="26"/>
      <c r="R21" s="430">
        <f>SUMIF(R14:R20,"&gt;0")</f>
        <v>5.25</v>
      </c>
      <c r="S21" s="431">
        <f>SUMIF(S14:S20,"&gt;0")</f>
        <v>18.45825</v>
      </c>
    </row>
    <row r="22" spans="3:19" x14ac:dyDescent="0.2">
      <c r="C22" s="710"/>
      <c r="D22" t="s">
        <v>554</v>
      </c>
      <c r="E22" t="s">
        <v>594</v>
      </c>
      <c r="G22" t="s">
        <v>583</v>
      </c>
      <c r="H22" s="119">
        <v>111.5</v>
      </c>
      <c r="I22" s="133">
        <v>454</v>
      </c>
      <c r="J22" s="47" t="s">
        <v>584</v>
      </c>
      <c r="K22" s="47">
        <v>40</v>
      </c>
      <c r="L22" s="26">
        <f>+H22/K22</f>
        <v>2.7875000000000001</v>
      </c>
    </row>
    <row r="23" spans="3:19" x14ac:dyDescent="0.2">
      <c r="C23" s="710"/>
      <c r="D23" t="s">
        <v>555</v>
      </c>
      <c r="H23" s="119"/>
      <c r="I23" s="133"/>
      <c r="J23" s="47"/>
      <c r="K23" s="47"/>
    </row>
    <row r="24" spans="3:19" x14ac:dyDescent="0.2">
      <c r="C24" s="710"/>
      <c r="D24" t="s">
        <v>556</v>
      </c>
      <c r="H24" s="119"/>
      <c r="I24" s="133"/>
      <c r="J24" s="47"/>
      <c r="K24" s="47"/>
    </row>
    <row r="25" spans="3:19" ht="19" x14ac:dyDescent="0.25">
      <c r="H25" s="119"/>
      <c r="I25" s="133"/>
      <c r="J25" s="47"/>
      <c r="K25" s="47"/>
      <c r="O25" s="182" t="s">
        <v>622</v>
      </c>
    </row>
    <row r="26" spans="3:19" ht="15" customHeight="1" x14ac:dyDescent="0.2">
      <c r="C26" s="708" t="s">
        <v>557</v>
      </c>
      <c r="D26" t="s">
        <v>558</v>
      </c>
      <c r="E26" t="s">
        <v>581</v>
      </c>
      <c r="G26" t="s">
        <v>598</v>
      </c>
      <c r="H26" s="119">
        <v>169</v>
      </c>
      <c r="I26" s="133">
        <v>750</v>
      </c>
      <c r="J26" s="47" t="s">
        <v>531</v>
      </c>
      <c r="K26" s="429">
        <f t="shared" ref="K26:K33" si="5">+I26/30</f>
        <v>25</v>
      </c>
      <c r="L26" s="26">
        <f t="shared" ref="L26:L33" si="6">+H26/K26</f>
        <v>6.76</v>
      </c>
      <c r="O26" s="34" t="s">
        <v>538</v>
      </c>
      <c r="P26" s="34" t="s">
        <v>526</v>
      </c>
      <c r="Q26" s="34" t="s">
        <v>619</v>
      </c>
      <c r="R26" s="34" t="s">
        <v>621</v>
      </c>
      <c r="S26" s="34" t="s">
        <v>620</v>
      </c>
    </row>
    <row r="27" spans="3:19" x14ac:dyDescent="0.2">
      <c r="C27" s="708"/>
      <c r="D27" t="s">
        <v>559</v>
      </c>
      <c r="E27" t="s">
        <v>599</v>
      </c>
      <c r="G27" t="s">
        <v>598</v>
      </c>
      <c r="H27" s="119">
        <v>249</v>
      </c>
      <c r="I27" s="133">
        <v>750</v>
      </c>
      <c r="J27" s="47" t="s">
        <v>531</v>
      </c>
      <c r="K27" s="429">
        <f t="shared" si="5"/>
        <v>25</v>
      </c>
      <c r="L27" s="26">
        <f t="shared" si="6"/>
        <v>9.9600000000000009</v>
      </c>
      <c r="O27" s="432" t="s">
        <v>566</v>
      </c>
      <c r="P27" t="str">
        <f t="shared" ref="P27:P34" si="7">VLOOKUP($O27,$D$7:$M$70,2,FALSE)</f>
        <v>WHISKY ET ROJA</v>
      </c>
      <c r="Q27" s="26">
        <f t="shared" ref="Q27:Q33" si="8">VLOOKUP($O27,$D$7:$M$70,9,FALSE)</f>
        <v>19.84</v>
      </c>
      <c r="R27" s="434">
        <v>2</v>
      </c>
      <c r="S27" s="435">
        <f t="shared" ref="S27:S32" si="9">+Q27*R27</f>
        <v>39.68</v>
      </c>
    </row>
    <row r="28" spans="3:19" x14ac:dyDescent="0.2">
      <c r="C28" s="708"/>
      <c r="D28" t="s">
        <v>560</v>
      </c>
      <c r="E28" t="s">
        <v>600</v>
      </c>
      <c r="F28" t="s">
        <v>612</v>
      </c>
      <c r="G28" t="s">
        <v>598</v>
      </c>
      <c r="H28" s="119">
        <v>892</v>
      </c>
      <c r="I28" s="133">
        <v>750</v>
      </c>
      <c r="J28" s="47" t="s">
        <v>531</v>
      </c>
      <c r="K28" s="429">
        <f t="shared" si="5"/>
        <v>25</v>
      </c>
      <c r="L28" s="26">
        <f t="shared" si="6"/>
        <v>35.68</v>
      </c>
      <c r="O28" t="s">
        <v>542</v>
      </c>
      <c r="P28" t="str">
        <f t="shared" si="7"/>
        <v>JUGO ARANDANO</v>
      </c>
      <c r="Q28" s="26">
        <f t="shared" si="8"/>
        <v>1.23</v>
      </c>
      <c r="R28" s="31">
        <v>1.25</v>
      </c>
      <c r="S28" s="168">
        <f t="shared" si="9"/>
        <v>1.5375000000000001</v>
      </c>
    </row>
    <row r="29" spans="3:19" x14ac:dyDescent="0.2">
      <c r="C29" s="708"/>
      <c r="D29" t="s">
        <v>561</v>
      </c>
      <c r="E29" t="s">
        <v>602</v>
      </c>
      <c r="G29" t="s">
        <v>598</v>
      </c>
      <c r="H29" s="119">
        <v>106</v>
      </c>
      <c r="I29" s="133">
        <v>750</v>
      </c>
      <c r="J29" s="47" t="s">
        <v>531</v>
      </c>
      <c r="K29" s="429">
        <f t="shared" si="5"/>
        <v>25</v>
      </c>
      <c r="L29" s="26">
        <f t="shared" si="6"/>
        <v>4.24</v>
      </c>
      <c r="O29" t="s">
        <v>543</v>
      </c>
      <c r="P29" t="str">
        <f t="shared" si="7"/>
        <v>JUGO ARANDANO- UVA</v>
      </c>
      <c r="Q29" s="26">
        <f t="shared" si="8"/>
        <v>1.23</v>
      </c>
      <c r="R29" s="31">
        <v>1.25</v>
      </c>
      <c r="S29" s="168">
        <f t="shared" si="9"/>
        <v>1.5375000000000001</v>
      </c>
    </row>
    <row r="30" spans="3:19" x14ac:dyDescent="0.2">
      <c r="C30" s="708"/>
      <c r="D30" t="s">
        <v>562</v>
      </c>
      <c r="E30" t="s">
        <v>603</v>
      </c>
      <c r="F30" t="s">
        <v>613</v>
      </c>
      <c r="G30" t="s">
        <v>604</v>
      </c>
      <c r="H30" s="119">
        <v>506</v>
      </c>
      <c r="I30" s="133">
        <v>4500</v>
      </c>
      <c r="J30" s="47" t="s">
        <v>531</v>
      </c>
      <c r="K30" s="429">
        <f t="shared" si="5"/>
        <v>150</v>
      </c>
      <c r="L30" s="26">
        <f t="shared" si="6"/>
        <v>3.3733333333333335</v>
      </c>
      <c r="P30" t="e">
        <f t="shared" si="7"/>
        <v>#N/A</v>
      </c>
      <c r="Q30" s="26" t="e">
        <f t="shared" si="8"/>
        <v>#N/A</v>
      </c>
      <c r="R30" s="31"/>
      <c r="S30" s="168" t="e">
        <f t="shared" si="9"/>
        <v>#N/A</v>
      </c>
    </row>
    <row r="31" spans="3:19" x14ac:dyDescent="0.2">
      <c r="C31" s="708"/>
      <c r="D31" t="s">
        <v>563</v>
      </c>
      <c r="E31" t="s">
        <v>605</v>
      </c>
      <c r="F31" t="s">
        <v>614</v>
      </c>
      <c r="G31" t="s">
        <v>598</v>
      </c>
      <c r="H31" s="119">
        <v>560</v>
      </c>
      <c r="I31" s="133">
        <v>1750</v>
      </c>
      <c r="J31" s="47" t="s">
        <v>531</v>
      </c>
      <c r="K31" s="429">
        <f t="shared" si="5"/>
        <v>58.333333333333336</v>
      </c>
      <c r="L31" s="26">
        <f t="shared" si="6"/>
        <v>9.6</v>
      </c>
      <c r="P31" t="e">
        <f t="shared" si="7"/>
        <v>#N/A</v>
      </c>
      <c r="Q31" s="26" t="e">
        <f t="shared" si="8"/>
        <v>#N/A</v>
      </c>
      <c r="R31" s="31"/>
      <c r="S31" s="168" t="e">
        <f t="shared" si="9"/>
        <v>#N/A</v>
      </c>
    </row>
    <row r="32" spans="3:19" x14ac:dyDescent="0.2">
      <c r="C32" s="708"/>
      <c r="D32" t="s">
        <v>564</v>
      </c>
      <c r="E32" t="s">
        <v>611</v>
      </c>
      <c r="F32" t="s">
        <v>615</v>
      </c>
      <c r="G32" t="s">
        <v>598</v>
      </c>
      <c r="H32" s="119">
        <v>250</v>
      </c>
      <c r="I32" s="133">
        <v>1750</v>
      </c>
      <c r="J32" s="47" t="s">
        <v>531</v>
      </c>
      <c r="K32" s="429">
        <f t="shared" si="5"/>
        <v>58.333333333333336</v>
      </c>
      <c r="L32" s="26">
        <f t="shared" si="6"/>
        <v>4.2857142857142856</v>
      </c>
      <c r="P32" t="e">
        <f t="shared" si="7"/>
        <v>#N/A</v>
      </c>
      <c r="Q32" s="26" t="e">
        <f t="shared" si="8"/>
        <v>#N/A</v>
      </c>
      <c r="R32" s="31"/>
      <c r="S32" s="168" t="e">
        <f t="shared" si="9"/>
        <v>#N/A</v>
      </c>
    </row>
    <row r="33" spans="3:19" x14ac:dyDescent="0.2">
      <c r="C33" s="708"/>
      <c r="D33" t="s">
        <v>565</v>
      </c>
      <c r="E33" t="s">
        <v>228</v>
      </c>
      <c r="F33" t="s">
        <v>616</v>
      </c>
      <c r="G33" t="s">
        <v>598</v>
      </c>
      <c r="H33" s="119">
        <v>506</v>
      </c>
      <c r="I33" s="133">
        <v>1750</v>
      </c>
      <c r="J33" s="47" t="s">
        <v>531</v>
      </c>
      <c r="K33" s="429">
        <f t="shared" si="5"/>
        <v>58.333333333333336</v>
      </c>
      <c r="L33" s="26">
        <f t="shared" si="6"/>
        <v>8.6742857142857144</v>
      </c>
      <c r="P33" t="e">
        <f t="shared" si="7"/>
        <v>#N/A</v>
      </c>
      <c r="Q33" s="26" t="e">
        <f t="shared" si="8"/>
        <v>#N/A</v>
      </c>
      <c r="R33" s="31"/>
    </row>
    <row r="34" spans="3:19" ht="21" x14ac:dyDescent="0.25">
      <c r="C34" s="708"/>
      <c r="D34" t="s">
        <v>566</v>
      </c>
      <c r="E34" t="s">
        <v>625</v>
      </c>
      <c r="F34" t="s">
        <v>612</v>
      </c>
      <c r="G34" t="s">
        <v>598</v>
      </c>
      <c r="H34" s="119">
        <v>496</v>
      </c>
      <c r="I34" s="133">
        <v>750</v>
      </c>
      <c r="J34" s="47" t="s">
        <v>531</v>
      </c>
      <c r="K34" s="429">
        <f>+I34/30</f>
        <v>25</v>
      </c>
      <c r="L34" s="26">
        <f>+H34/K34</f>
        <v>19.84</v>
      </c>
      <c r="P34" t="e">
        <f t="shared" si="7"/>
        <v>#N/A</v>
      </c>
      <c r="Q34" s="26" t="e">
        <f>VLOOKUP($O34,$D$7:$M$37,9,FALSE)</f>
        <v>#N/A</v>
      </c>
      <c r="R34" s="430">
        <f>SUMIF(R27:R33,"&gt;0")</f>
        <v>4.5</v>
      </c>
      <c r="S34" s="431">
        <f>SUMIF(S27:S33,"&gt;0")</f>
        <v>42.755000000000003</v>
      </c>
    </row>
    <row r="35" spans="3:19" x14ac:dyDescent="0.2">
      <c r="C35" s="708"/>
      <c r="D35" t="s">
        <v>567</v>
      </c>
      <c r="H35" s="119"/>
      <c r="I35" s="133"/>
      <c r="J35" s="47"/>
      <c r="K35" s="47"/>
    </row>
    <row r="36" spans="3:19" x14ac:dyDescent="0.2">
      <c r="C36" s="708"/>
      <c r="D36" t="s">
        <v>568</v>
      </c>
      <c r="H36" s="119"/>
      <c r="I36" s="133"/>
      <c r="J36" s="47"/>
      <c r="K36" s="47"/>
    </row>
    <row r="37" spans="3:19" ht="19" x14ac:dyDescent="0.25">
      <c r="C37" s="708"/>
      <c r="D37" t="s">
        <v>568</v>
      </c>
      <c r="H37" s="119"/>
      <c r="I37" s="133"/>
      <c r="J37" s="47"/>
      <c r="K37" s="47"/>
      <c r="O37" s="182" t="s">
        <v>624</v>
      </c>
    </row>
    <row r="38" spans="3:19" x14ac:dyDescent="0.2">
      <c r="C38" s="708"/>
      <c r="D38" t="s">
        <v>606</v>
      </c>
      <c r="H38" s="119"/>
      <c r="I38" s="133"/>
      <c r="J38" s="47"/>
      <c r="K38" s="47"/>
      <c r="O38" s="34" t="s">
        <v>538</v>
      </c>
      <c r="P38" s="34" t="s">
        <v>526</v>
      </c>
      <c r="Q38" s="34" t="s">
        <v>619</v>
      </c>
      <c r="R38" s="34" t="s">
        <v>621</v>
      </c>
      <c r="S38" s="34" t="s">
        <v>620</v>
      </c>
    </row>
    <row r="39" spans="3:19" x14ac:dyDescent="0.2">
      <c r="C39" s="708"/>
      <c r="D39" t="s">
        <v>607</v>
      </c>
      <c r="H39" s="119"/>
      <c r="I39" s="133"/>
      <c r="J39" s="47"/>
      <c r="K39" s="47"/>
      <c r="O39" s="432" t="s">
        <v>559</v>
      </c>
      <c r="P39" t="str">
        <f t="shared" ref="P39:P45" si="10">VLOOKUP($O39,$D$7:$M$70,2,FALSE)</f>
        <v>FRIDA KALO ESPUMOSO</v>
      </c>
      <c r="Q39" s="26">
        <f t="shared" ref="Q39:Q45" si="11">VLOOKUP($O39,$D$7:$M$70,9,FALSE)</f>
        <v>9.9600000000000009</v>
      </c>
      <c r="R39" s="434">
        <v>3</v>
      </c>
      <c r="S39" s="435">
        <f t="shared" ref="S39:S44" si="12">+Q39*R39</f>
        <v>29.880000000000003</v>
      </c>
    </row>
    <row r="40" spans="3:19" x14ac:dyDescent="0.2">
      <c r="C40" s="708"/>
      <c r="D40" t="s">
        <v>608</v>
      </c>
      <c r="H40" s="119"/>
      <c r="I40" s="133"/>
      <c r="J40" s="47"/>
      <c r="K40" s="47"/>
      <c r="O40" t="s">
        <v>554</v>
      </c>
      <c r="P40" t="str">
        <f t="shared" si="10"/>
        <v>MEZCLA FRUTOS ROJOS</v>
      </c>
      <c r="Q40" s="26">
        <f t="shared" si="11"/>
        <v>2.7875000000000001</v>
      </c>
      <c r="R40" s="31">
        <v>2</v>
      </c>
      <c r="S40" s="168">
        <f t="shared" si="12"/>
        <v>5.5750000000000002</v>
      </c>
    </row>
    <row r="41" spans="3:19" x14ac:dyDescent="0.2">
      <c r="C41" s="708"/>
      <c r="D41" t="s">
        <v>609</v>
      </c>
      <c r="E41" t="s">
        <v>590</v>
      </c>
      <c r="F41" t="s">
        <v>591</v>
      </c>
      <c r="G41" t="s">
        <v>598</v>
      </c>
      <c r="H41" s="119">
        <v>80.900000000000006</v>
      </c>
      <c r="I41" s="133">
        <v>1000</v>
      </c>
      <c r="J41" s="47" t="s">
        <v>531</v>
      </c>
      <c r="K41" s="429">
        <f t="shared" ref="K41:K48" si="13">+I41/30</f>
        <v>33.333333333333336</v>
      </c>
      <c r="L41" s="26">
        <f t="shared" ref="L41:L48" si="14">+H41/K41</f>
        <v>2.427</v>
      </c>
      <c r="P41" t="e">
        <f t="shared" si="10"/>
        <v>#N/A</v>
      </c>
      <c r="Q41" s="26" t="e">
        <f t="shared" si="11"/>
        <v>#N/A</v>
      </c>
      <c r="R41" s="31"/>
      <c r="S41" s="168" t="e">
        <f t="shared" si="12"/>
        <v>#N/A</v>
      </c>
    </row>
    <row r="42" spans="3:19" x14ac:dyDescent="0.2">
      <c r="D42" t="s">
        <v>610</v>
      </c>
      <c r="E42" t="s">
        <v>601</v>
      </c>
      <c r="F42" t="s">
        <v>591</v>
      </c>
      <c r="G42" t="s">
        <v>598</v>
      </c>
      <c r="H42" s="119">
        <v>80.900000000000006</v>
      </c>
      <c r="I42" s="133">
        <v>1000</v>
      </c>
      <c r="J42" s="47" t="s">
        <v>531</v>
      </c>
      <c r="K42" s="429">
        <f t="shared" si="13"/>
        <v>33.333333333333336</v>
      </c>
      <c r="L42" s="26">
        <f t="shared" si="14"/>
        <v>2.427</v>
      </c>
      <c r="P42" t="e">
        <f t="shared" si="10"/>
        <v>#N/A</v>
      </c>
      <c r="Q42" s="26" t="e">
        <f t="shared" si="11"/>
        <v>#N/A</v>
      </c>
      <c r="R42" s="31"/>
      <c r="S42" s="168" t="e">
        <f t="shared" si="12"/>
        <v>#N/A</v>
      </c>
    </row>
    <row r="43" spans="3:19" x14ac:dyDescent="0.2">
      <c r="C43" s="708" t="s">
        <v>126</v>
      </c>
      <c r="H43" s="26"/>
      <c r="I43" s="133"/>
      <c r="J43" s="47"/>
      <c r="K43" s="429">
        <f t="shared" si="13"/>
        <v>0</v>
      </c>
      <c r="L43" s="26" t="e">
        <f t="shared" si="14"/>
        <v>#DIV/0!</v>
      </c>
      <c r="P43" t="e">
        <f t="shared" si="10"/>
        <v>#N/A</v>
      </c>
      <c r="Q43" s="26" t="e">
        <f t="shared" si="11"/>
        <v>#N/A</v>
      </c>
      <c r="R43" s="31"/>
      <c r="S43" s="168" t="e">
        <f t="shared" si="12"/>
        <v>#N/A</v>
      </c>
    </row>
    <row r="44" spans="3:19" x14ac:dyDescent="0.2">
      <c r="C44" s="708"/>
      <c r="D44" t="s">
        <v>569</v>
      </c>
      <c r="E44" t="s">
        <v>578</v>
      </c>
      <c r="F44" t="s">
        <v>226</v>
      </c>
      <c r="H44" s="26">
        <v>41</v>
      </c>
      <c r="I44" s="133">
        <v>2000</v>
      </c>
      <c r="J44" s="47" t="s">
        <v>531</v>
      </c>
      <c r="K44" s="429">
        <f t="shared" si="13"/>
        <v>66.666666666666671</v>
      </c>
      <c r="L44" s="26">
        <f t="shared" si="14"/>
        <v>0.61499999999999999</v>
      </c>
      <c r="P44" t="e">
        <f t="shared" si="10"/>
        <v>#N/A</v>
      </c>
      <c r="Q44" s="26" t="e">
        <f t="shared" si="11"/>
        <v>#N/A</v>
      </c>
      <c r="R44" s="31"/>
      <c r="S44" s="168" t="e">
        <f t="shared" si="12"/>
        <v>#N/A</v>
      </c>
    </row>
    <row r="45" spans="3:19" x14ac:dyDescent="0.2">
      <c r="C45" s="708"/>
      <c r="D45" t="s">
        <v>570</v>
      </c>
      <c r="E45" t="s">
        <v>579</v>
      </c>
      <c r="F45" t="s">
        <v>597</v>
      </c>
      <c r="H45" s="26">
        <v>35.5</v>
      </c>
      <c r="I45" s="133">
        <v>2000</v>
      </c>
      <c r="J45" s="47" t="s">
        <v>531</v>
      </c>
      <c r="K45" s="429">
        <f t="shared" si="13"/>
        <v>66.666666666666671</v>
      </c>
      <c r="L45" s="26">
        <f t="shared" si="14"/>
        <v>0.53249999999999997</v>
      </c>
      <c r="P45" t="e">
        <f t="shared" si="10"/>
        <v>#N/A</v>
      </c>
      <c r="Q45" s="26" t="e">
        <f t="shared" si="11"/>
        <v>#N/A</v>
      </c>
      <c r="R45" s="31"/>
    </row>
    <row r="46" spans="3:19" ht="21" x14ac:dyDescent="0.25">
      <c r="C46" s="708"/>
      <c r="D46" t="s">
        <v>571</v>
      </c>
      <c r="E46" t="s">
        <v>580</v>
      </c>
      <c r="F46" t="s">
        <v>226</v>
      </c>
      <c r="H46" s="26">
        <v>31.5</v>
      </c>
      <c r="I46" s="133">
        <v>2000</v>
      </c>
      <c r="J46" s="47" t="s">
        <v>531</v>
      </c>
      <c r="K46" s="429">
        <f t="shared" si="13"/>
        <v>66.666666666666671</v>
      </c>
      <c r="L46" s="26">
        <f t="shared" si="14"/>
        <v>0.47249999999999998</v>
      </c>
      <c r="Q46" s="26"/>
      <c r="R46" s="430">
        <f>SUMIF(R39:R45,"&gt;0")</f>
        <v>5</v>
      </c>
      <c r="S46" s="431">
        <f>SUMIF(S39:S45,"&gt;0")</f>
        <v>35.455000000000005</v>
      </c>
    </row>
    <row r="47" spans="3:19" x14ac:dyDescent="0.2">
      <c r="C47" s="708"/>
      <c r="D47" t="s">
        <v>572</v>
      </c>
      <c r="E47" t="s">
        <v>596</v>
      </c>
      <c r="F47" t="s">
        <v>595</v>
      </c>
      <c r="H47" s="26">
        <v>32.9</v>
      </c>
      <c r="I47" s="133">
        <v>2000</v>
      </c>
      <c r="J47" s="47" t="s">
        <v>531</v>
      </c>
      <c r="K47" s="429">
        <f t="shared" si="13"/>
        <v>66.666666666666671</v>
      </c>
      <c r="L47" s="26">
        <f t="shared" si="14"/>
        <v>0.49349999999999994</v>
      </c>
    </row>
    <row r="48" spans="3:19" x14ac:dyDescent="0.2">
      <c r="C48" s="708"/>
      <c r="D48" t="s">
        <v>573</v>
      </c>
      <c r="E48" t="s">
        <v>626</v>
      </c>
      <c r="H48" s="26">
        <v>30</v>
      </c>
      <c r="I48" s="133">
        <v>1000</v>
      </c>
      <c r="J48" s="47" t="s">
        <v>531</v>
      </c>
      <c r="K48" s="47">
        <f t="shared" si="13"/>
        <v>33.333333333333336</v>
      </c>
      <c r="L48" s="26">
        <f t="shared" si="14"/>
        <v>0.89999999999999991</v>
      </c>
    </row>
    <row r="49" spans="3:36" ht="19" x14ac:dyDescent="0.25">
      <c r="C49" s="708"/>
      <c r="D49" t="s">
        <v>574</v>
      </c>
      <c r="H49" s="26"/>
      <c r="I49" s="133"/>
      <c r="O49" s="182" t="s">
        <v>627</v>
      </c>
    </row>
    <row r="50" spans="3:36" x14ac:dyDescent="0.2">
      <c r="C50" s="708"/>
      <c r="D50" t="s">
        <v>575</v>
      </c>
      <c r="H50" s="26"/>
      <c r="I50" s="133"/>
      <c r="O50" s="34" t="s">
        <v>538</v>
      </c>
      <c r="P50" s="34" t="s">
        <v>526</v>
      </c>
      <c r="Q50" s="34" t="s">
        <v>619</v>
      </c>
      <c r="R50" s="34" t="s">
        <v>621</v>
      </c>
      <c r="S50" s="34" t="s">
        <v>620</v>
      </c>
    </row>
    <row r="51" spans="3:36" x14ac:dyDescent="0.2">
      <c r="C51" s="708"/>
      <c r="D51" t="s">
        <v>576</v>
      </c>
      <c r="H51" s="26"/>
      <c r="I51" s="133"/>
      <c r="O51" t="s">
        <v>571</v>
      </c>
      <c r="P51" t="str">
        <f>VLOOKUP($O51,$D$7:$M$70,2,FALSE)</f>
        <v>SPRITE</v>
      </c>
      <c r="Q51" s="26">
        <f t="shared" ref="Q51:Q57" si="15">VLOOKUP($O51,$D$7:$M$70,9,FALSE)</f>
        <v>0.47249999999999998</v>
      </c>
      <c r="R51" s="31">
        <v>4</v>
      </c>
      <c r="S51" s="168">
        <f t="shared" ref="S51:S56" si="16">+Q51*R51</f>
        <v>1.89</v>
      </c>
    </row>
    <row r="52" spans="3:36" x14ac:dyDescent="0.2">
      <c r="C52" s="708"/>
      <c r="D52" t="s">
        <v>577</v>
      </c>
      <c r="H52" s="26"/>
      <c r="I52" s="133"/>
      <c r="O52" s="432" t="s">
        <v>561</v>
      </c>
      <c r="P52" s="432" t="str">
        <f>VLOOKUP($O52,$D$7:$M$70,2,FALSE)</f>
        <v xml:space="preserve">VINO 4 SOLES </v>
      </c>
      <c r="Q52" s="433">
        <f t="shared" si="15"/>
        <v>4.24</v>
      </c>
      <c r="R52" s="434">
        <v>2</v>
      </c>
      <c r="S52" s="435">
        <f t="shared" si="16"/>
        <v>8.48</v>
      </c>
    </row>
    <row r="53" spans="3:36" x14ac:dyDescent="0.2">
      <c r="C53" s="708"/>
      <c r="H53" s="26"/>
      <c r="I53" s="133"/>
      <c r="Q53" s="26" t="e">
        <f t="shared" si="15"/>
        <v>#N/A</v>
      </c>
      <c r="R53" s="31"/>
      <c r="S53" s="168" t="e">
        <f t="shared" si="16"/>
        <v>#N/A</v>
      </c>
      <c r="Z53" t="s">
        <v>642</v>
      </c>
    </row>
    <row r="54" spans="3:36" x14ac:dyDescent="0.2">
      <c r="H54" s="26"/>
      <c r="I54" s="133"/>
      <c r="O54" t="s">
        <v>573</v>
      </c>
      <c r="P54" t="str">
        <f>VLOOKUP($O54,$D$7:$M$70,2,FALSE)</f>
        <v>LIMONA</v>
      </c>
      <c r="Q54" s="26">
        <f t="shared" si="15"/>
        <v>0.89999999999999991</v>
      </c>
      <c r="R54" s="31">
        <v>2</v>
      </c>
      <c r="S54" s="168">
        <f t="shared" si="16"/>
        <v>1.7999999999999998</v>
      </c>
      <c r="Y54" s="2"/>
      <c r="Z54" s="3"/>
      <c r="AA54" s="3"/>
      <c r="AB54" s="3"/>
      <c r="AC54" s="136"/>
    </row>
    <row r="55" spans="3:36" x14ac:dyDescent="0.2">
      <c r="H55" s="26"/>
      <c r="P55" t="e">
        <f>VLOOKUP($O55,$D$7:$M$70,2,FALSE)</f>
        <v>#N/A</v>
      </c>
      <c r="Q55" s="26" t="e">
        <f t="shared" si="15"/>
        <v>#N/A</v>
      </c>
      <c r="R55" s="31"/>
      <c r="S55" s="168" t="e">
        <f t="shared" si="16"/>
        <v>#N/A</v>
      </c>
      <c r="Y55" s="4"/>
      <c r="Z55" s="6" t="s">
        <v>639</v>
      </c>
      <c r="AC55" s="5"/>
      <c r="AD55" s="456" t="s">
        <v>641</v>
      </c>
    </row>
    <row r="56" spans="3:36" x14ac:dyDescent="0.2">
      <c r="P56" t="e">
        <f>VLOOKUP($O56,$D$7:$M$70,2,FALSE)</f>
        <v>#N/A</v>
      </c>
      <c r="Q56" s="26" t="e">
        <f t="shared" si="15"/>
        <v>#N/A</v>
      </c>
      <c r="R56" s="31"/>
      <c r="S56" s="168" t="e">
        <f t="shared" si="16"/>
        <v>#N/A</v>
      </c>
      <c r="Y56" s="4"/>
      <c r="AC56" s="5"/>
    </row>
    <row r="57" spans="3:36" x14ac:dyDescent="0.2">
      <c r="P57" t="e">
        <f>VLOOKUP($O57,$D$7:$M$70,2,FALSE)</f>
        <v>#N/A</v>
      </c>
      <c r="Q57" s="26" t="e">
        <f t="shared" si="15"/>
        <v>#N/A</v>
      </c>
      <c r="R57" s="31"/>
      <c r="Y57" s="4"/>
      <c r="AC57" s="5"/>
    </row>
    <row r="58" spans="3:36" ht="21" x14ac:dyDescent="0.25">
      <c r="Q58" s="26"/>
      <c r="R58" s="430">
        <f>SUMIF(R51:R57,"&gt;0")</f>
        <v>8</v>
      </c>
      <c r="S58" s="431">
        <f>SUMIF(S51:S57,"&gt;0")</f>
        <v>12.170000000000002</v>
      </c>
      <c r="Y58" s="7"/>
      <c r="Z58" s="8"/>
      <c r="AA58" s="8"/>
      <c r="AB58" s="8"/>
      <c r="AC58" s="1"/>
      <c r="AD58">
        <v>0.9</v>
      </c>
    </row>
    <row r="59" spans="3:36" x14ac:dyDescent="0.2">
      <c r="W59" s="4"/>
      <c r="AE59" s="5"/>
    </row>
    <row r="60" spans="3:36" x14ac:dyDescent="0.2">
      <c r="W60" s="4"/>
      <c r="AA60">
        <v>1.5</v>
      </c>
      <c r="AE60" s="5"/>
      <c r="AH60" t="s">
        <v>53</v>
      </c>
    </row>
    <row r="61" spans="3:36" x14ac:dyDescent="0.2">
      <c r="W61" s="4">
        <v>0.75</v>
      </c>
      <c r="AE61" s="5"/>
      <c r="AH61" t="s">
        <v>195</v>
      </c>
    </row>
    <row r="62" spans="3:36" x14ac:dyDescent="0.2">
      <c r="W62" s="4"/>
      <c r="AD62">
        <v>0.75</v>
      </c>
      <c r="AE62" s="5"/>
      <c r="AH62" s="90" t="s">
        <v>637</v>
      </c>
      <c r="AI62" s="90" t="s">
        <v>73</v>
      </c>
      <c r="AJ62" s="90" t="s">
        <v>46</v>
      </c>
    </row>
    <row r="63" spans="3:36" x14ac:dyDescent="0.2">
      <c r="W63" s="4">
        <v>0.9</v>
      </c>
      <c r="Y63" s="2"/>
      <c r="Z63" s="3"/>
      <c r="AA63" s="3">
        <v>1.5</v>
      </c>
      <c r="AB63" s="3"/>
      <c r="AC63" s="136"/>
      <c r="AE63" s="5"/>
      <c r="AH63">
        <v>1.5</v>
      </c>
      <c r="AI63">
        <v>9</v>
      </c>
      <c r="AJ63">
        <f>+AH63*AI63</f>
        <v>13.5</v>
      </c>
    </row>
    <row r="64" spans="3:36" x14ac:dyDescent="0.2">
      <c r="W64" s="4"/>
      <c r="Y64" s="4"/>
      <c r="AC64" s="5"/>
      <c r="AD64">
        <v>0.9</v>
      </c>
      <c r="AE64" s="5"/>
      <c r="AH64">
        <v>0.9</v>
      </c>
      <c r="AI64">
        <v>6</v>
      </c>
      <c r="AJ64" s="8">
        <f>+AH64*AI64</f>
        <v>5.4</v>
      </c>
    </row>
    <row r="65" spans="22:39" x14ac:dyDescent="0.2">
      <c r="W65" s="4"/>
      <c r="Y65" s="4"/>
      <c r="AA65">
        <v>1.5</v>
      </c>
      <c r="AC65" s="5"/>
      <c r="AE65" s="5"/>
      <c r="AJ65">
        <f>SUM(AJ63:AJ64)</f>
        <v>18.899999999999999</v>
      </c>
    </row>
    <row r="66" spans="22:39" x14ac:dyDescent="0.2">
      <c r="W66" s="4"/>
      <c r="Y66" s="4"/>
      <c r="AC66" s="5"/>
      <c r="AE66" s="5"/>
      <c r="AH66" s="6" t="s">
        <v>638</v>
      </c>
    </row>
    <row r="67" spans="22:39" x14ac:dyDescent="0.2">
      <c r="W67" s="4"/>
      <c r="Y67" s="4"/>
      <c r="AC67" s="5"/>
      <c r="AE67" s="5"/>
      <c r="AF67" s="456">
        <v>1.5</v>
      </c>
      <c r="AH67" s="90" t="s">
        <v>637</v>
      </c>
      <c r="AI67" s="90" t="s">
        <v>73</v>
      </c>
      <c r="AJ67" s="90" t="s">
        <v>46</v>
      </c>
    </row>
    <row r="68" spans="22:39" x14ac:dyDescent="0.2">
      <c r="V68">
        <v>1.5</v>
      </c>
      <c r="W68" s="4"/>
      <c r="Y68" s="4"/>
      <c r="AC68" s="5"/>
      <c r="AE68" s="5"/>
      <c r="AH68">
        <v>1.5</v>
      </c>
      <c r="AI68">
        <v>2</v>
      </c>
      <c r="AJ68">
        <f>+AH68*AI68</f>
        <v>3</v>
      </c>
    </row>
    <row r="69" spans="22:39" x14ac:dyDescent="0.2">
      <c r="W69" s="4"/>
      <c r="Y69" s="4"/>
      <c r="AC69" s="5"/>
      <c r="AE69" s="5"/>
      <c r="AH69">
        <v>0.9</v>
      </c>
      <c r="AI69">
        <v>4</v>
      </c>
      <c r="AJ69">
        <f>+AH69*AI69</f>
        <v>3.6</v>
      </c>
    </row>
    <row r="70" spans="22:39" x14ac:dyDescent="0.2">
      <c r="W70" s="4">
        <v>0.9</v>
      </c>
      <c r="Y70" s="7"/>
      <c r="Z70" s="8"/>
      <c r="AA70" s="8">
        <v>1.5</v>
      </c>
      <c r="AB70" s="8"/>
      <c r="AC70" s="1"/>
      <c r="AD70">
        <v>0.9</v>
      </c>
      <c r="AE70" s="5"/>
      <c r="AH70">
        <v>0.3</v>
      </c>
      <c r="AI70">
        <v>6</v>
      </c>
      <c r="AJ70" s="8">
        <f>+AH70*AI70</f>
        <v>1.7999999999999998</v>
      </c>
    </row>
    <row r="71" spans="22:39" x14ac:dyDescent="0.2">
      <c r="W71" s="4"/>
      <c r="Y71" s="4"/>
      <c r="AC71" s="5"/>
      <c r="AE71" s="5"/>
      <c r="AJ71">
        <f>SUM(AJ68:AJ70)</f>
        <v>8.3999999999999986</v>
      </c>
      <c r="AL71">
        <v>1049</v>
      </c>
    </row>
    <row r="72" spans="22:39" x14ac:dyDescent="0.2">
      <c r="W72" s="4"/>
      <c r="Y72" s="4"/>
      <c r="AC72" s="5"/>
      <c r="AE72" s="5"/>
      <c r="AL72">
        <v>6</v>
      </c>
    </row>
    <row r="73" spans="22:39" x14ac:dyDescent="0.2">
      <c r="W73" s="4"/>
      <c r="Y73" s="4"/>
      <c r="AC73" s="5"/>
      <c r="AE73" s="5"/>
      <c r="AH73" s="128" t="s">
        <v>46</v>
      </c>
      <c r="AI73" s="128"/>
      <c r="AJ73" s="455">
        <f>+AJ65+AJ71</f>
        <v>27.299999999999997</v>
      </c>
      <c r="AL73" s="26">
        <f>+AL71/AL72</f>
        <v>174.83333333333334</v>
      </c>
      <c r="AM73" s="457">
        <f>+AJ73*AL73</f>
        <v>4772.95</v>
      </c>
    </row>
    <row r="74" spans="22:39" x14ac:dyDescent="0.2">
      <c r="W74" s="4"/>
      <c r="Y74" s="454">
        <v>1.5</v>
      </c>
      <c r="AC74" s="5">
        <v>1.5</v>
      </c>
      <c r="AE74" s="5"/>
      <c r="AJ74">
        <f>+AJ73*2</f>
        <v>54.599999999999994</v>
      </c>
    </row>
    <row r="75" spans="22:39" x14ac:dyDescent="0.2">
      <c r="W75" s="4"/>
      <c r="Y75" s="4"/>
      <c r="AC75" s="5"/>
      <c r="AE75" s="5"/>
    </row>
    <row r="76" spans="22:39" x14ac:dyDescent="0.2">
      <c r="W76" s="4"/>
      <c r="Y76" s="4"/>
      <c r="AC76" s="5"/>
      <c r="AH76">
        <v>12</v>
      </c>
      <c r="AI76">
        <v>5</v>
      </c>
      <c r="AJ76">
        <f>+AH76*AI76</f>
        <v>60</v>
      </c>
    </row>
    <row r="77" spans="22:39" x14ac:dyDescent="0.2">
      <c r="Y77" s="4"/>
      <c r="AC77" s="5"/>
    </row>
    <row r="78" spans="22:39" x14ac:dyDescent="0.2">
      <c r="Y78" s="4"/>
      <c r="AC78" s="5"/>
    </row>
    <row r="79" spans="22:39" x14ac:dyDescent="0.2">
      <c r="W79">
        <v>0.9</v>
      </c>
      <c r="Y79" s="7"/>
      <c r="Z79" s="8"/>
      <c r="AA79" s="8"/>
      <c r="AB79" s="8"/>
      <c r="AC79" s="1"/>
      <c r="AD79">
        <v>0.9</v>
      </c>
    </row>
    <row r="80" spans="22:39" x14ac:dyDescent="0.2">
      <c r="AH80" t="s">
        <v>640</v>
      </c>
    </row>
    <row r="81" spans="23:36" x14ac:dyDescent="0.2">
      <c r="AA81">
        <v>1.5</v>
      </c>
      <c r="AH81">
        <v>6</v>
      </c>
      <c r="AI81">
        <v>3</v>
      </c>
      <c r="AJ81">
        <f>+AH81*AI81</f>
        <v>18</v>
      </c>
    </row>
    <row r="82" spans="23:36" x14ac:dyDescent="0.2">
      <c r="AH82">
        <v>4</v>
      </c>
      <c r="AI82">
        <v>3</v>
      </c>
      <c r="AJ82">
        <f>+AH82*AI82</f>
        <v>12</v>
      </c>
    </row>
    <row r="83" spans="23:36" x14ac:dyDescent="0.2">
      <c r="W83">
        <v>3</v>
      </c>
      <c r="AA83">
        <v>5</v>
      </c>
      <c r="AE83">
        <v>3</v>
      </c>
      <c r="AH83">
        <v>6</v>
      </c>
      <c r="AI83">
        <v>2</v>
      </c>
      <c r="AJ83">
        <f>+AH83*AI83</f>
        <v>12</v>
      </c>
    </row>
    <row r="84" spans="23:36" x14ac:dyDescent="0.2">
      <c r="AE84">
        <f>SUM(W83:AE83)</f>
        <v>11</v>
      </c>
      <c r="AJ84">
        <f>SUM(AJ81:AJ83)</f>
        <v>42</v>
      </c>
    </row>
    <row r="85" spans="23:36" x14ac:dyDescent="0.2">
      <c r="AE85">
        <v>5</v>
      </c>
    </row>
    <row r="86" spans="23:36" x14ac:dyDescent="0.2">
      <c r="AE86">
        <f>+AE84*AE85</f>
        <v>55</v>
      </c>
    </row>
  </sheetData>
  <mergeCells count="4">
    <mergeCell ref="C43:C53"/>
    <mergeCell ref="C7:C16"/>
    <mergeCell ref="C18:C24"/>
    <mergeCell ref="C26:C41"/>
  </mergeCells>
  <pageMargins left="0.7" right="0.7" top="0.75" bottom="0.75" header="0.3" footer="0.3"/>
  <pageSetup scale="20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786EC-3508-824C-8811-363964F3E082}">
  <sheetPr codeName="Hoja6">
    <pageSetUpPr fitToPage="1"/>
  </sheetPr>
  <dimension ref="A1:AH1677"/>
  <sheetViews>
    <sheetView showGridLines="0" topLeftCell="A1620" zoomScaleNormal="100" workbookViewId="0">
      <selection activeCell="C1624" sqref="C1624"/>
    </sheetView>
  </sheetViews>
  <sheetFormatPr baseColWidth="10" defaultRowHeight="15" x14ac:dyDescent="0.2"/>
  <cols>
    <col min="1" max="1" width="16" customWidth="1"/>
    <col min="2" max="2" width="15" customWidth="1"/>
    <col min="3" max="3" width="14.33203125" bestFit="1" customWidth="1"/>
    <col min="4" max="4" width="10.33203125" customWidth="1"/>
    <col min="5" max="5" width="9.6640625" customWidth="1"/>
    <col min="6" max="6" width="19" customWidth="1"/>
    <col min="7" max="7" width="14.6640625" customWidth="1"/>
    <col min="8" max="8" width="13.5" bestFit="1" customWidth="1"/>
    <col min="9" max="9" width="13.83203125" customWidth="1"/>
    <col min="10" max="10" width="19.33203125" customWidth="1"/>
    <col min="11" max="11" width="23.1640625" customWidth="1"/>
    <col min="13" max="13" width="16.1640625" customWidth="1"/>
    <col min="14" max="14" width="16.6640625" customWidth="1"/>
    <col min="15" max="15" width="18" customWidth="1"/>
    <col min="16" max="16" width="15.5" customWidth="1"/>
    <col min="17" max="17" width="17.6640625" customWidth="1"/>
    <col min="18" max="18" width="14.5" customWidth="1"/>
    <col min="19" max="19" width="12.33203125" customWidth="1"/>
    <col min="20" max="20" width="1.83203125" customWidth="1"/>
    <col min="21" max="21" width="15.1640625" customWidth="1"/>
    <col min="22" max="22" width="14.6640625" customWidth="1"/>
    <col min="23" max="23" width="15.6640625" customWidth="1"/>
    <col min="24" max="24" width="15.33203125" customWidth="1"/>
    <col min="25" max="25" width="17" customWidth="1"/>
    <col min="26" max="26" width="2" customWidth="1"/>
    <col min="27" max="27" width="11" customWidth="1"/>
    <col min="28" max="28" width="11.6640625" customWidth="1"/>
    <col min="29" max="29" width="14.5" customWidth="1"/>
    <col min="30" max="30" width="14.83203125" customWidth="1"/>
    <col min="31" max="31" width="16" customWidth="1"/>
    <col min="32" max="32" width="13" customWidth="1"/>
    <col min="33" max="33" width="12.33203125" customWidth="1"/>
    <col min="34" max="34" width="16.83203125" customWidth="1"/>
  </cols>
  <sheetData>
    <row r="1" spans="1:11" x14ac:dyDescent="0.2">
      <c r="B1" t="s">
        <v>184</v>
      </c>
    </row>
    <row r="2" spans="1:11" ht="16" thickBot="1" x14ac:dyDescent="0.25">
      <c r="F2" s="166"/>
    </row>
    <row r="3" spans="1:11" ht="24" x14ac:dyDescent="0.3">
      <c r="A3" s="18"/>
      <c r="B3" s="24"/>
      <c r="C3" s="115" t="s">
        <v>216</v>
      </c>
      <c r="D3" s="24"/>
      <c r="E3" s="24"/>
      <c r="F3" s="24"/>
      <c r="G3" s="24"/>
      <c r="H3" s="24"/>
      <c r="I3" s="24"/>
      <c r="J3" s="24"/>
      <c r="K3" s="19"/>
    </row>
    <row r="4" spans="1:11" x14ac:dyDescent="0.2">
      <c r="A4" s="20"/>
      <c r="C4">
        <v>1</v>
      </c>
      <c r="K4" s="21"/>
    </row>
    <row r="5" spans="1:11" x14ac:dyDescent="0.2">
      <c r="A5" s="20"/>
      <c r="K5" s="21"/>
    </row>
    <row r="6" spans="1:11" x14ac:dyDescent="0.2">
      <c r="A6" s="20"/>
      <c r="C6" s="62" t="s">
        <v>88</v>
      </c>
      <c r="F6" s="62" t="s">
        <v>42</v>
      </c>
      <c r="H6" s="188" t="s">
        <v>88</v>
      </c>
      <c r="K6" s="21"/>
    </row>
    <row r="7" spans="1:11" x14ac:dyDescent="0.2">
      <c r="A7" s="20" t="s">
        <v>174</v>
      </c>
      <c r="C7" s="112">
        <v>280</v>
      </c>
      <c r="D7" t="s">
        <v>89</v>
      </c>
      <c r="F7" s="116">
        <v>150</v>
      </c>
      <c r="H7" s="183">
        <f>+F7*C7</f>
        <v>42000</v>
      </c>
      <c r="J7" t="s">
        <v>260</v>
      </c>
      <c r="K7" s="287">
        <v>310</v>
      </c>
    </row>
    <row r="8" spans="1:11" x14ac:dyDescent="0.2">
      <c r="A8" s="20"/>
      <c r="C8" s="112"/>
      <c r="F8" s="116"/>
      <c r="H8" s="183">
        <f>+F8*C8</f>
        <v>0</v>
      </c>
      <c r="J8" t="s">
        <v>261</v>
      </c>
      <c r="K8" s="287">
        <v>285</v>
      </c>
    </row>
    <row r="9" spans="1:11" x14ac:dyDescent="0.2">
      <c r="A9" s="20"/>
      <c r="C9" s="112"/>
      <c r="F9" s="174"/>
      <c r="H9" s="183">
        <f>+F9*C9</f>
        <v>0</v>
      </c>
      <c r="J9" t="s">
        <v>259</v>
      </c>
      <c r="K9" s="21"/>
    </row>
    <row r="10" spans="1:11" x14ac:dyDescent="0.2">
      <c r="C10" s="112"/>
      <c r="F10" s="132"/>
      <c r="H10" s="184"/>
      <c r="K10" s="21"/>
    </row>
    <row r="11" spans="1:11" x14ac:dyDescent="0.2">
      <c r="A11" s="20"/>
      <c r="F11" s="107" t="s">
        <v>90</v>
      </c>
      <c r="G11" s="107"/>
      <c r="H11" s="185">
        <f>SUM(H7:H10)</f>
        <v>42000</v>
      </c>
      <c r="K11" s="21"/>
    </row>
    <row r="12" spans="1:11" x14ac:dyDescent="0.2">
      <c r="A12" s="20"/>
      <c r="C12" s="168"/>
      <c r="F12" s="105" t="s">
        <v>107</v>
      </c>
      <c r="G12" s="105"/>
      <c r="H12" s="186">
        <f>+F18</f>
        <v>33218.75</v>
      </c>
      <c r="K12" s="21"/>
    </row>
    <row r="13" spans="1:11" ht="16" thickBot="1" x14ac:dyDescent="0.25">
      <c r="C13" s="168"/>
      <c r="F13" s="103" t="s">
        <v>118</v>
      </c>
      <c r="G13" s="103"/>
      <c r="H13" s="187">
        <f>+H11-H12</f>
        <v>8781.25</v>
      </c>
      <c r="K13" s="21"/>
    </row>
    <row r="14" spans="1:11" ht="16" thickTop="1" x14ac:dyDescent="0.2">
      <c r="C14" s="168"/>
      <c r="F14" t="s">
        <v>106</v>
      </c>
      <c r="H14" s="31"/>
      <c r="K14" s="21"/>
    </row>
    <row r="15" spans="1:11" x14ac:dyDescent="0.2">
      <c r="A15" s="20"/>
      <c r="F15" s="128" t="s">
        <v>124</v>
      </c>
      <c r="G15" s="128"/>
      <c r="H15" s="129">
        <f>+H11-H12-H14</f>
        <v>8781.25</v>
      </c>
      <c r="K15" s="21"/>
    </row>
    <row r="16" spans="1:11" x14ac:dyDescent="0.2">
      <c r="A16" s="20"/>
      <c r="H16" s="31"/>
      <c r="K16" s="21"/>
    </row>
    <row r="17" spans="1:11" x14ac:dyDescent="0.2">
      <c r="A17" s="20"/>
      <c r="H17" s="31"/>
      <c r="K17" s="21"/>
    </row>
    <row r="18" spans="1:11" ht="21" x14ac:dyDescent="0.25">
      <c r="A18" s="20"/>
      <c r="B18" s="62" t="s">
        <v>42</v>
      </c>
      <c r="C18" s="62" t="s">
        <v>112</v>
      </c>
      <c r="F18" s="283">
        <f>SUM(F23:F47)</f>
        <v>33218.75</v>
      </c>
      <c r="G18" s="284">
        <f>+F18/F7</f>
        <v>221.45833333333334</v>
      </c>
      <c r="K18" s="21"/>
    </row>
    <row r="19" spans="1:11" x14ac:dyDescent="0.2">
      <c r="A19" s="711" t="s">
        <v>29</v>
      </c>
      <c r="B19" s="712"/>
      <c r="K19" s="21"/>
    </row>
    <row r="20" spans="1:11" x14ac:dyDescent="0.2">
      <c r="A20" s="20" t="s">
        <v>189</v>
      </c>
      <c r="B20" s="116">
        <v>2</v>
      </c>
      <c r="C20" s="110">
        <v>700</v>
      </c>
      <c r="E20" s="111">
        <f>+B20*C20</f>
        <v>1400</v>
      </c>
      <c r="K20" s="21"/>
    </row>
    <row r="21" spans="1:11" x14ac:dyDescent="0.2">
      <c r="A21" s="20" t="s">
        <v>267</v>
      </c>
      <c r="B21" s="116">
        <v>1</v>
      </c>
      <c r="C21" s="110">
        <v>1000</v>
      </c>
      <c r="E21" s="111">
        <f>+B21*C21</f>
        <v>1000</v>
      </c>
      <c r="K21" s="21"/>
    </row>
    <row r="22" spans="1:11" x14ac:dyDescent="0.2">
      <c r="A22" s="20" t="s">
        <v>26</v>
      </c>
      <c r="B22" s="116">
        <v>1</v>
      </c>
      <c r="C22" s="110">
        <v>1700</v>
      </c>
      <c r="E22" s="111">
        <f>+B22*C22</f>
        <v>1700</v>
      </c>
      <c r="K22" s="21"/>
    </row>
    <row r="23" spans="1:11" ht="16" thickBot="1" x14ac:dyDescent="0.25">
      <c r="A23" s="25" t="s">
        <v>200</v>
      </c>
      <c r="B23" s="285">
        <f>+F7</f>
        <v>150</v>
      </c>
      <c r="C23" s="280">
        <v>20</v>
      </c>
      <c r="D23" s="25"/>
      <c r="E23" s="118">
        <f>+B23*C23</f>
        <v>3000</v>
      </c>
      <c r="F23" s="286">
        <f>SUM(E20:E23)</f>
        <v>7100</v>
      </c>
      <c r="K23" s="21"/>
    </row>
    <row r="24" spans="1:11" x14ac:dyDescent="0.2">
      <c r="F24" s="6"/>
      <c r="K24" s="21"/>
    </row>
    <row r="25" spans="1:11" x14ac:dyDescent="0.2">
      <c r="C25" s="110"/>
      <c r="E25" s="111"/>
      <c r="F25" s="6"/>
      <c r="K25" s="21"/>
    </row>
    <row r="26" spans="1:11" x14ac:dyDescent="0.2">
      <c r="A26" s="20" t="s">
        <v>30</v>
      </c>
      <c r="B26" s="209">
        <f>+F7/15</f>
        <v>10</v>
      </c>
      <c r="C26" s="110">
        <v>600</v>
      </c>
      <c r="E26" s="168">
        <f>+B26*C26</f>
        <v>6000</v>
      </c>
      <c r="F26" s="6"/>
      <c r="K26" s="21"/>
    </row>
    <row r="27" spans="1:11" x14ac:dyDescent="0.2">
      <c r="A27" s="20" t="s">
        <v>262</v>
      </c>
      <c r="B27" s="209">
        <v>2</v>
      </c>
      <c r="C27" s="110">
        <v>1000</v>
      </c>
      <c r="E27" s="168">
        <f>+B27*C27</f>
        <v>2000</v>
      </c>
      <c r="F27" s="6"/>
      <c r="K27" s="21"/>
    </row>
    <row r="28" spans="1:11" x14ac:dyDescent="0.2">
      <c r="A28" s="20" t="s">
        <v>181</v>
      </c>
      <c r="B28" s="116">
        <v>1</v>
      </c>
      <c r="C28" s="117">
        <v>1200</v>
      </c>
      <c r="E28" s="111">
        <f>+B28*C28</f>
        <v>1200</v>
      </c>
      <c r="F28" s="6"/>
      <c r="K28" s="21"/>
    </row>
    <row r="29" spans="1:11" ht="16" thickBot="1" x14ac:dyDescent="0.25">
      <c r="A29" s="22" t="s">
        <v>217</v>
      </c>
      <c r="B29" s="279">
        <v>1</v>
      </c>
      <c r="C29" s="280">
        <v>1500</v>
      </c>
      <c r="D29" s="25"/>
      <c r="E29" s="281">
        <f>+B29*C29</f>
        <v>1500</v>
      </c>
      <c r="F29" s="108">
        <f>SUM(E26:E29)</f>
        <v>10700</v>
      </c>
      <c r="K29" s="21"/>
    </row>
    <row r="30" spans="1:11" x14ac:dyDescent="0.2">
      <c r="F30" s="6"/>
      <c r="K30" s="21"/>
    </row>
    <row r="31" spans="1:11" x14ac:dyDescent="0.2">
      <c r="F31" s="6"/>
      <c r="K31" s="21"/>
    </row>
    <row r="32" spans="1:11" x14ac:dyDescent="0.2">
      <c r="A32" s="16" t="s">
        <v>129</v>
      </c>
      <c r="B32" s="61"/>
      <c r="F32" s="6"/>
      <c r="K32" s="21"/>
    </row>
    <row r="33" spans="1:11" x14ac:dyDescent="0.2">
      <c r="A33" s="20" t="s">
        <v>143</v>
      </c>
      <c r="B33" s="180">
        <f>+F7</f>
        <v>150</v>
      </c>
      <c r="C33" s="110">
        <v>65</v>
      </c>
      <c r="E33" s="111">
        <f t="shared" ref="E33:E44" si="0">+B33*C33</f>
        <v>9750</v>
      </c>
      <c r="F33" s="6"/>
      <c r="K33" s="21"/>
    </row>
    <row r="34" spans="1:11" ht="16" thickBot="1" x14ac:dyDescent="0.25">
      <c r="A34" s="25" t="s">
        <v>264</v>
      </c>
      <c r="B34" s="289">
        <f>+B33</f>
        <v>150</v>
      </c>
      <c r="C34" s="282">
        <v>4</v>
      </c>
      <c r="D34" s="25"/>
      <c r="E34" s="118">
        <f t="shared" si="0"/>
        <v>600</v>
      </c>
      <c r="F34" s="286">
        <f>SUM(E33:E34)</f>
        <v>10350</v>
      </c>
      <c r="K34" s="21"/>
    </row>
    <row r="35" spans="1:11" x14ac:dyDescent="0.2">
      <c r="B35" s="47"/>
      <c r="C35" s="117"/>
      <c r="E35" s="111"/>
      <c r="F35" s="6"/>
      <c r="K35" s="21"/>
    </row>
    <row r="36" spans="1:11" x14ac:dyDescent="0.2">
      <c r="B36" s="47"/>
      <c r="C36" s="117"/>
      <c r="E36" s="111"/>
      <c r="F36" s="6"/>
      <c r="K36" s="21"/>
    </row>
    <row r="37" spans="1:11" x14ac:dyDescent="0.2">
      <c r="A37" s="20" t="s">
        <v>31</v>
      </c>
      <c r="B37" s="209">
        <f>+F7/16</f>
        <v>9.375</v>
      </c>
      <c r="C37" s="110">
        <v>250</v>
      </c>
      <c r="E37" s="111">
        <f t="shared" si="0"/>
        <v>2343.75</v>
      </c>
      <c r="F37" s="6"/>
      <c r="K37" s="21"/>
    </row>
    <row r="38" spans="1:11" x14ac:dyDescent="0.2">
      <c r="A38" t="s">
        <v>171</v>
      </c>
      <c r="B38" s="67">
        <f>+F7/10</f>
        <v>15</v>
      </c>
      <c r="C38" s="117">
        <v>25</v>
      </c>
      <c r="E38" s="170">
        <f t="shared" si="0"/>
        <v>375</v>
      </c>
      <c r="F38" s="6"/>
      <c r="K38" s="21"/>
    </row>
    <row r="39" spans="1:11" x14ac:dyDescent="0.2">
      <c r="A39" t="s">
        <v>190</v>
      </c>
      <c r="B39" s="47">
        <v>1</v>
      </c>
      <c r="C39" s="117">
        <v>1000</v>
      </c>
      <c r="E39" s="111">
        <f t="shared" si="0"/>
        <v>1000</v>
      </c>
      <c r="F39" s="6"/>
      <c r="K39" s="21"/>
    </row>
    <row r="40" spans="1:11" x14ac:dyDescent="0.2">
      <c r="A40" t="s">
        <v>258</v>
      </c>
      <c r="B40" s="47">
        <v>1</v>
      </c>
      <c r="C40" s="117">
        <v>350</v>
      </c>
      <c r="E40" s="111">
        <f t="shared" si="0"/>
        <v>350</v>
      </c>
      <c r="F40" s="6"/>
    </row>
    <row r="41" spans="1:11" x14ac:dyDescent="0.2">
      <c r="A41" t="s">
        <v>87</v>
      </c>
      <c r="B41" s="47">
        <v>1</v>
      </c>
      <c r="C41" s="117">
        <v>700</v>
      </c>
      <c r="E41" s="111">
        <f t="shared" si="0"/>
        <v>700</v>
      </c>
      <c r="F41" s="6"/>
    </row>
    <row r="42" spans="1:11" x14ac:dyDescent="0.2">
      <c r="A42" t="s">
        <v>263</v>
      </c>
      <c r="B42" s="47">
        <v>10</v>
      </c>
      <c r="C42" s="117">
        <v>30</v>
      </c>
      <c r="E42" s="111">
        <f t="shared" si="0"/>
        <v>300</v>
      </c>
      <c r="F42" s="6"/>
    </row>
    <row r="43" spans="1:11" x14ac:dyDescent="0.2">
      <c r="B43" s="47"/>
      <c r="C43" s="117"/>
      <c r="E43" s="111"/>
      <c r="F43" s="6"/>
    </row>
    <row r="44" spans="1:11" x14ac:dyDescent="0.2">
      <c r="A44" t="s">
        <v>265</v>
      </c>
      <c r="B44" s="181">
        <f>+B34</f>
        <v>150</v>
      </c>
      <c r="C44" s="117"/>
      <c r="E44" s="111">
        <f t="shared" si="0"/>
        <v>0</v>
      </c>
      <c r="F44" s="6"/>
    </row>
    <row r="45" spans="1:11" ht="16" thickBot="1" x14ac:dyDescent="0.25">
      <c r="A45" s="25" t="s">
        <v>98</v>
      </c>
      <c r="B45" s="290">
        <f>+B44</f>
        <v>150</v>
      </c>
      <c r="C45" s="282"/>
      <c r="D45" s="25"/>
      <c r="E45" s="288">
        <f>+B45*C45</f>
        <v>0</v>
      </c>
      <c r="F45" s="286">
        <f>SUM(E37:E45)</f>
        <v>5068.75</v>
      </c>
    </row>
    <row r="46" spans="1:11" x14ac:dyDescent="0.2">
      <c r="B46" s="181"/>
      <c r="C46" s="117"/>
      <c r="E46" s="111"/>
      <c r="F46" s="6"/>
    </row>
    <row r="47" spans="1:11" ht="16" thickBot="1" x14ac:dyDescent="0.25">
      <c r="A47" s="25" t="s">
        <v>266</v>
      </c>
      <c r="B47" s="290"/>
      <c r="C47" s="282"/>
      <c r="D47" s="25"/>
      <c r="E47" s="288"/>
      <c r="F47" s="286"/>
    </row>
    <row r="48" spans="1:11" ht="16" thickBot="1" x14ac:dyDescent="0.25"/>
    <row r="49" spans="1:11" ht="24" x14ac:dyDescent="0.3">
      <c r="A49" s="18"/>
      <c r="B49" s="24"/>
      <c r="C49" s="115" t="s">
        <v>188</v>
      </c>
      <c r="D49" s="24"/>
      <c r="E49" s="24"/>
      <c r="F49" s="24"/>
      <c r="G49" s="24"/>
      <c r="H49" s="24"/>
      <c r="I49" s="24"/>
      <c r="J49" s="24"/>
      <c r="K49" s="19"/>
    </row>
    <row r="50" spans="1:11" x14ac:dyDescent="0.2">
      <c r="A50" s="20"/>
      <c r="K50" s="21"/>
    </row>
    <row r="51" spans="1:11" x14ac:dyDescent="0.2">
      <c r="A51" s="20"/>
      <c r="K51" s="21"/>
    </row>
    <row r="52" spans="1:11" x14ac:dyDescent="0.2">
      <c r="A52" s="20"/>
      <c r="C52" s="62" t="s">
        <v>88</v>
      </c>
      <c r="F52" s="62" t="s">
        <v>42</v>
      </c>
      <c r="H52" s="188" t="s">
        <v>88</v>
      </c>
      <c r="K52" s="21"/>
    </row>
    <row r="53" spans="1:11" x14ac:dyDescent="0.2">
      <c r="A53" s="20" t="s">
        <v>174</v>
      </c>
      <c r="C53" s="112">
        <v>215</v>
      </c>
      <c r="D53" t="s">
        <v>89</v>
      </c>
      <c r="F53" s="116">
        <v>200</v>
      </c>
      <c r="H53" s="183">
        <f>+F53*C53</f>
        <v>43000</v>
      </c>
      <c r="K53" s="21"/>
    </row>
    <row r="54" spans="1:11" x14ac:dyDescent="0.2">
      <c r="A54" s="20" t="s">
        <v>190</v>
      </c>
      <c r="C54" s="112">
        <v>4500</v>
      </c>
      <c r="F54" s="116">
        <v>1</v>
      </c>
      <c r="H54" s="183">
        <f>+F54*C54</f>
        <v>4500</v>
      </c>
      <c r="K54" s="21"/>
    </row>
    <row r="55" spans="1:11" x14ac:dyDescent="0.2">
      <c r="A55" s="20" t="s">
        <v>174</v>
      </c>
      <c r="C55" s="112"/>
      <c r="F55" s="174"/>
      <c r="H55" s="183">
        <f>+F55*C55</f>
        <v>0</v>
      </c>
      <c r="K55" s="21"/>
    </row>
    <row r="56" spans="1:11" x14ac:dyDescent="0.2">
      <c r="C56" s="112"/>
      <c r="F56" s="132"/>
      <c r="H56" s="184"/>
      <c r="K56" s="21"/>
    </row>
    <row r="57" spans="1:11" x14ac:dyDescent="0.2">
      <c r="A57" s="20"/>
      <c r="C57">
        <f>+C53*16%</f>
        <v>34.4</v>
      </c>
      <c r="F57" s="107" t="s">
        <v>90</v>
      </c>
      <c r="G57" s="107"/>
      <c r="H57" s="185">
        <f>+H53</f>
        <v>43000</v>
      </c>
      <c r="K57" s="21"/>
    </row>
    <row r="58" spans="1:11" x14ac:dyDescent="0.2">
      <c r="A58" s="20"/>
      <c r="C58" s="168"/>
      <c r="F58" s="105" t="s">
        <v>107</v>
      </c>
      <c r="G58" s="105"/>
      <c r="H58" s="186">
        <f>SUM(E64:E84)</f>
        <v>30500</v>
      </c>
      <c r="K58" s="21"/>
    </row>
    <row r="59" spans="1:11" ht="16" thickBot="1" x14ac:dyDescent="0.25">
      <c r="F59" s="103" t="s">
        <v>118</v>
      </c>
      <c r="G59" s="103"/>
      <c r="H59" s="187">
        <f>+H57-H58</f>
        <v>12500</v>
      </c>
      <c r="K59" s="21"/>
    </row>
    <row r="60" spans="1:11" ht="16" thickTop="1" x14ac:dyDescent="0.2">
      <c r="F60" t="s">
        <v>106</v>
      </c>
      <c r="H60" s="31"/>
      <c r="K60" s="21"/>
    </row>
    <row r="61" spans="1:11" x14ac:dyDescent="0.2">
      <c r="A61" s="20"/>
      <c r="F61" s="128" t="s">
        <v>124</v>
      </c>
      <c r="G61" s="128"/>
      <c r="H61" s="129">
        <f>+H57-H58-H60</f>
        <v>12500</v>
      </c>
      <c r="K61" s="21"/>
    </row>
    <row r="62" spans="1:11" x14ac:dyDescent="0.2">
      <c r="A62" s="20"/>
      <c r="B62" s="62" t="s">
        <v>42</v>
      </c>
      <c r="C62" s="62" t="s">
        <v>112</v>
      </c>
      <c r="E62" s="130">
        <f>SUM(E64:E92)</f>
        <v>30500</v>
      </c>
      <c r="F62" s="130">
        <f>SUM(F64:F93)</f>
        <v>92</v>
      </c>
      <c r="G62" s="31">
        <f>+E62/F53</f>
        <v>152.5</v>
      </c>
      <c r="K62" s="21"/>
    </row>
    <row r="63" spans="1:11" x14ac:dyDescent="0.2">
      <c r="A63" s="711" t="s">
        <v>29</v>
      </c>
      <c r="B63" s="712"/>
      <c r="K63" s="21"/>
    </row>
    <row r="64" spans="1:11" x14ac:dyDescent="0.2">
      <c r="A64" s="20" t="s">
        <v>189</v>
      </c>
      <c r="B64" s="116">
        <v>4</v>
      </c>
      <c r="C64" s="110">
        <v>700</v>
      </c>
      <c r="E64" s="111">
        <f>+B64*C64</f>
        <v>2800</v>
      </c>
      <c r="F64" s="2"/>
      <c r="G64" s="3"/>
      <c r="H64" s="3"/>
      <c r="I64" s="136"/>
      <c r="K64" s="21"/>
    </row>
    <row r="65" spans="1:11" x14ac:dyDescent="0.2">
      <c r="A65" s="20" t="s">
        <v>26</v>
      </c>
      <c r="B65" s="116">
        <v>1</v>
      </c>
      <c r="C65" s="110">
        <v>1700</v>
      </c>
      <c r="E65" s="111">
        <f>+B65*C65</f>
        <v>1700</v>
      </c>
      <c r="F65" s="4"/>
      <c r="I65" s="5"/>
      <c r="K65" s="21"/>
    </row>
    <row r="66" spans="1:11" x14ac:dyDescent="0.2">
      <c r="A66" s="20" t="s">
        <v>30</v>
      </c>
      <c r="B66" s="67">
        <v>13</v>
      </c>
      <c r="C66" s="110">
        <v>600</v>
      </c>
      <c r="E66" s="168">
        <f>+B66*C66</f>
        <v>7800</v>
      </c>
      <c r="F66" s="177"/>
      <c r="I66" s="5"/>
      <c r="K66" s="21"/>
    </row>
    <row r="67" spans="1:11" x14ac:dyDescent="0.2">
      <c r="A67" s="20" t="s">
        <v>181</v>
      </c>
      <c r="B67" s="116">
        <v>1</v>
      </c>
      <c r="C67" s="117">
        <v>1200</v>
      </c>
      <c r="E67" s="111">
        <f>+B67*C67</f>
        <v>1200</v>
      </c>
      <c r="F67" s="4"/>
      <c r="I67" s="5"/>
      <c r="K67" s="21"/>
    </row>
    <row r="68" spans="1:11" x14ac:dyDescent="0.2">
      <c r="A68" s="20"/>
      <c r="B68" s="116"/>
      <c r="C68" s="110"/>
      <c r="F68" s="177"/>
      <c r="I68" s="5"/>
      <c r="K68" s="21"/>
    </row>
    <row r="69" spans="1:11" x14ac:dyDescent="0.2">
      <c r="A69" s="20"/>
      <c r="B69" s="116"/>
      <c r="C69" s="110"/>
      <c r="E69" s="111">
        <f>+B69*C69</f>
        <v>0</v>
      </c>
      <c r="F69" s="7"/>
      <c r="G69" s="8"/>
      <c r="H69" s="8"/>
      <c r="I69" s="1"/>
      <c r="K69" s="21"/>
    </row>
    <row r="70" spans="1:11" x14ac:dyDescent="0.2">
      <c r="A70" s="16" t="s">
        <v>129</v>
      </c>
      <c r="B70" s="61"/>
      <c r="F70" s="2"/>
      <c r="G70" s="3"/>
      <c r="H70" s="3"/>
      <c r="I70" s="136"/>
      <c r="K70" s="21"/>
    </row>
    <row r="71" spans="1:11" x14ac:dyDescent="0.2">
      <c r="A71" s="20" t="s">
        <v>143</v>
      </c>
      <c r="B71" s="180">
        <f>+F53</f>
        <v>200</v>
      </c>
      <c r="C71" s="110">
        <v>45</v>
      </c>
      <c r="E71" s="111">
        <f t="shared" ref="E71:E78" si="1">+B71*C71</f>
        <v>9000</v>
      </c>
      <c r="F71" s="4">
        <v>50</v>
      </c>
      <c r="G71" t="s">
        <v>176</v>
      </c>
      <c r="H71" s="114">
        <f>+B71*F71</f>
        <v>10000</v>
      </c>
      <c r="I71" s="5" t="s">
        <v>175</v>
      </c>
      <c r="K71" s="21"/>
    </row>
    <row r="72" spans="1:11" x14ac:dyDescent="0.2">
      <c r="B72" s="47"/>
      <c r="C72" s="117"/>
      <c r="E72" s="111">
        <f t="shared" si="1"/>
        <v>0</v>
      </c>
      <c r="F72" s="4">
        <v>30</v>
      </c>
      <c r="G72" t="s">
        <v>177</v>
      </c>
      <c r="H72">
        <v>1.5</v>
      </c>
      <c r="I72" s="5"/>
      <c r="K72" s="21"/>
    </row>
    <row r="73" spans="1:11" x14ac:dyDescent="0.2">
      <c r="A73" s="20" t="s">
        <v>31</v>
      </c>
      <c r="B73" s="116">
        <v>8</v>
      </c>
      <c r="C73" s="110">
        <v>250</v>
      </c>
      <c r="E73" s="111">
        <f t="shared" si="1"/>
        <v>2000</v>
      </c>
      <c r="F73" s="4">
        <v>2</v>
      </c>
      <c r="G73" t="s">
        <v>178</v>
      </c>
      <c r="H73">
        <f>+H71*H72</f>
        <v>15000</v>
      </c>
      <c r="I73" s="5"/>
      <c r="K73" s="21"/>
    </row>
    <row r="74" spans="1:11" x14ac:dyDescent="0.2">
      <c r="A74" t="s">
        <v>171</v>
      </c>
      <c r="B74" s="116">
        <v>20</v>
      </c>
      <c r="C74" s="117">
        <v>25</v>
      </c>
      <c r="E74" s="170">
        <f t="shared" si="1"/>
        <v>500</v>
      </c>
      <c r="F74" s="4"/>
      <c r="I74" s="5"/>
      <c r="K74" s="21"/>
    </row>
    <row r="75" spans="1:11" x14ac:dyDescent="0.2">
      <c r="A75" t="s">
        <v>190</v>
      </c>
      <c r="B75" s="47">
        <v>1</v>
      </c>
      <c r="C75" s="117">
        <v>5500</v>
      </c>
      <c r="E75" s="111">
        <f t="shared" si="1"/>
        <v>5500</v>
      </c>
      <c r="F75" s="4">
        <v>10</v>
      </c>
      <c r="G75" t="s">
        <v>179</v>
      </c>
      <c r="I75" s="5"/>
      <c r="K75" s="21"/>
    </row>
    <row r="76" spans="1:11" x14ac:dyDescent="0.2">
      <c r="B76" s="47"/>
      <c r="C76" s="117"/>
      <c r="E76" s="111">
        <f t="shared" si="1"/>
        <v>0</v>
      </c>
      <c r="F76" s="4"/>
      <c r="I76" s="5"/>
      <c r="K76" s="21"/>
    </row>
    <row r="77" spans="1:11" x14ac:dyDescent="0.2">
      <c r="B77" s="47"/>
      <c r="C77" s="117"/>
      <c r="E77" s="111">
        <f t="shared" si="1"/>
        <v>0</v>
      </c>
      <c r="F77" s="4"/>
      <c r="I77" s="5"/>
      <c r="K77" s="21"/>
    </row>
    <row r="78" spans="1:11" x14ac:dyDescent="0.2">
      <c r="B78" s="47"/>
      <c r="C78" s="117"/>
      <c r="E78" s="111">
        <f t="shared" si="1"/>
        <v>0</v>
      </c>
      <c r="F78" s="4"/>
      <c r="G78" t="s">
        <v>180</v>
      </c>
      <c r="I78" s="5"/>
      <c r="K78" s="21"/>
    </row>
    <row r="79" spans="1:11" x14ac:dyDescent="0.2">
      <c r="F79" s="175"/>
      <c r="I79" s="5"/>
      <c r="K79" s="21"/>
    </row>
    <row r="80" spans="1:11" x14ac:dyDescent="0.2">
      <c r="A80" s="131"/>
      <c r="B80" s="61"/>
      <c r="C80" s="110"/>
      <c r="D80" s="110"/>
      <c r="E80" s="110"/>
      <c r="F80" s="175"/>
      <c r="I80" s="5"/>
      <c r="K80" s="21"/>
    </row>
    <row r="81" spans="1:11" x14ac:dyDescent="0.2">
      <c r="A81" s="20"/>
      <c r="B81" s="178"/>
      <c r="C81" s="110"/>
      <c r="E81" s="111"/>
      <c r="F81" s="175"/>
      <c r="I81" s="5"/>
      <c r="K81" s="21"/>
    </row>
    <row r="82" spans="1:11" x14ac:dyDescent="0.2">
      <c r="A82" s="20"/>
      <c r="B82" s="178"/>
      <c r="C82" s="110"/>
      <c r="E82" s="111"/>
      <c r="F82" s="175"/>
      <c r="I82" s="5"/>
      <c r="K82" s="21"/>
    </row>
    <row r="83" spans="1:11" x14ac:dyDescent="0.2">
      <c r="A83" s="20"/>
      <c r="B83" s="178"/>
      <c r="C83" s="110"/>
      <c r="D83" s="110"/>
      <c r="E83" s="111"/>
      <c r="F83" s="176"/>
      <c r="G83" s="8"/>
      <c r="H83" s="8"/>
      <c r="I83" s="1"/>
      <c r="K83" s="21"/>
    </row>
    <row r="84" spans="1:11" x14ac:dyDescent="0.2">
      <c r="A84" s="20"/>
      <c r="B84" s="47"/>
      <c r="C84" s="110"/>
      <c r="D84" s="110"/>
      <c r="E84" s="111"/>
      <c r="F84" s="110">
        <f>+E81+E82+E83</f>
        <v>0</v>
      </c>
      <c r="K84" s="21"/>
    </row>
    <row r="85" spans="1:11" x14ac:dyDescent="0.2">
      <c r="A85" s="20"/>
      <c r="B85" s="47"/>
      <c r="C85" s="110"/>
      <c r="D85" s="110"/>
      <c r="E85" s="111"/>
      <c r="F85" s="110"/>
      <c r="K85" s="21"/>
    </row>
    <row r="86" spans="1:11" x14ac:dyDescent="0.2">
      <c r="A86" s="20"/>
      <c r="B86" s="47"/>
      <c r="C86" s="110"/>
      <c r="D86" s="110"/>
      <c r="E86" s="111"/>
      <c r="F86" s="110"/>
      <c r="K86" s="21"/>
    </row>
    <row r="87" spans="1:11" x14ac:dyDescent="0.2">
      <c r="A87" s="131"/>
      <c r="B87" s="61"/>
      <c r="C87" s="110"/>
      <c r="D87" s="110"/>
      <c r="E87" s="110"/>
      <c r="K87" s="21"/>
    </row>
    <row r="88" spans="1:11" x14ac:dyDescent="0.2">
      <c r="A88" s="20"/>
      <c r="B88" s="178"/>
      <c r="C88" s="110"/>
      <c r="E88" s="111"/>
      <c r="I88">
        <v>200</v>
      </c>
      <c r="K88" s="21">
        <v>220</v>
      </c>
    </row>
    <row r="89" spans="1:11" x14ac:dyDescent="0.2">
      <c r="A89" s="20"/>
      <c r="B89" s="178"/>
      <c r="C89" s="110"/>
      <c r="E89" s="111"/>
      <c r="I89">
        <v>5</v>
      </c>
      <c r="K89" s="21">
        <v>5</v>
      </c>
    </row>
    <row r="90" spans="1:11" x14ac:dyDescent="0.2">
      <c r="A90" s="20"/>
      <c r="E90" s="111"/>
      <c r="F90" s="33">
        <f>+E88+E89+E90</f>
        <v>0</v>
      </c>
      <c r="K90" s="21">
        <f>+K88*K89</f>
        <v>1100</v>
      </c>
    </row>
    <row r="91" spans="1:11" x14ac:dyDescent="0.2">
      <c r="K91" s="21"/>
    </row>
    <row r="92" spans="1:11" x14ac:dyDescent="0.2">
      <c r="K92" s="21"/>
    </row>
    <row r="93" spans="1:11" ht="16" thickBo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3"/>
    </row>
    <row r="94" spans="1:11" ht="24" x14ac:dyDescent="0.3">
      <c r="A94" s="18"/>
      <c r="B94" s="24"/>
      <c r="C94" s="115" t="s">
        <v>185</v>
      </c>
      <c r="D94" s="24"/>
      <c r="E94" s="24"/>
      <c r="F94" s="24"/>
      <c r="G94" s="24"/>
      <c r="H94" s="24"/>
      <c r="I94" s="24"/>
      <c r="J94" s="24"/>
      <c r="K94" s="19"/>
    </row>
    <row r="95" spans="1:11" x14ac:dyDescent="0.2">
      <c r="A95" s="20"/>
      <c r="K95" s="21"/>
    </row>
    <row r="96" spans="1:11" x14ac:dyDescent="0.2">
      <c r="A96" s="20"/>
      <c r="K96" s="21"/>
    </row>
    <row r="97" spans="1:11" x14ac:dyDescent="0.2">
      <c r="A97" s="20"/>
      <c r="C97" s="62" t="s">
        <v>88</v>
      </c>
      <c r="F97" s="62" t="s">
        <v>42</v>
      </c>
      <c r="H97" s="62" t="s">
        <v>88</v>
      </c>
      <c r="K97" s="21"/>
    </row>
    <row r="98" spans="1:11" x14ac:dyDescent="0.2">
      <c r="A98" s="20" t="s">
        <v>54</v>
      </c>
      <c r="C98" s="112">
        <v>410</v>
      </c>
      <c r="D98" t="s">
        <v>89</v>
      </c>
      <c r="F98" s="116">
        <v>70</v>
      </c>
      <c r="H98" s="110">
        <f t="shared" ref="H98:H104" si="2">+F98*C98</f>
        <v>28700</v>
      </c>
      <c r="K98" s="21"/>
    </row>
    <row r="99" spans="1:11" x14ac:dyDescent="0.2">
      <c r="A99" s="20" t="s">
        <v>51</v>
      </c>
      <c r="C99" s="112"/>
      <c r="F99" s="116"/>
      <c r="H99" s="110">
        <f t="shared" si="2"/>
        <v>0</v>
      </c>
      <c r="K99" s="21"/>
    </row>
    <row r="100" spans="1:11" x14ac:dyDescent="0.2">
      <c r="A100" s="20" t="s">
        <v>104</v>
      </c>
      <c r="C100" s="112"/>
      <c r="F100" s="116"/>
      <c r="H100" s="110">
        <f t="shared" si="2"/>
        <v>0</v>
      </c>
      <c r="K100" s="21"/>
    </row>
    <row r="101" spans="1:11" x14ac:dyDescent="0.2">
      <c r="A101" s="20" t="s">
        <v>40</v>
      </c>
      <c r="C101" s="112"/>
      <c r="F101" s="116"/>
      <c r="H101" s="110">
        <f t="shared" si="2"/>
        <v>0</v>
      </c>
      <c r="K101" s="113"/>
    </row>
    <row r="102" spans="1:11" x14ac:dyDescent="0.2">
      <c r="A102" s="20" t="s">
        <v>170</v>
      </c>
      <c r="C102" s="112"/>
      <c r="F102" s="116"/>
      <c r="H102" s="110">
        <f t="shared" si="2"/>
        <v>0</v>
      </c>
      <c r="K102" s="113"/>
    </row>
    <row r="103" spans="1:11" x14ac:dyDescent="0.2">
      <c r="A103" s="20"/>
      <c r="C103" s="112"/>
      <c r="F103" s="116"/>
      <c r="H103" s="110">
        <f t="shared" si="2"/>
        <v>0</v>
      </c>
      <c r="K103" s="113"/>
    </row>
    <row r="104" spans="1:11" x14ac:dyDescent="0.2">
      <c r="A104" s="20"/>
      <c r="C104" s="112"/>
      <c r="F104" s="116"/>
      <c r="H104" s="110">
        <f t="shared" si="2"/>
        <v>0</v>
      </c>
      <c r="K104" s="113"/>
    </row>
    <row r="105" spans="1:11" x14ac:dyDescent="0.2">
      <c r="C105" s="112"/>
      <c r="F105" s="132"/>
      <c r="K105" s="21"/>
    </row>
    <row r="106" spans="1:11" x14ac:dyDescent="0.2">
      <c r="A106" s="20"/>
      <c r="F106" s="107" t="s">
        <v>90</v>
      </c>
      <c r="G106" s="107"/>
      <c r="H106" s="108">
        <f>SUM(H98:H105)</f>
        <v>28700</v>
      </c>
      <c r="I106">
        <f>+H106/F98</f>
        <v>410</v>
      </c>
      <c r="K106" s="21"/>
    </row>
    <row r="107" spans="1:11" x14ac:dyDescent="0.2">
      <c r="A107" s="20"/>
      <c r="F107" s="105" t="s">
        <v>107</v>
      </c>
      <c r="G107" s="105"/>
      <c r="H107" s="106">
        <f>+E111+F111</f>
        <v>18590</v>
      </c>
      <c r="I107" s="110">
        <f>+H107/F98</f>
        <v>265.57142857142856</v>
      </c>
      <c r="J107" s="110"/>
      <c r="K107" s="21"/>
    </row>
    <row r="108" spans="1:11" ht="16" thickBot="1" x14ac:dyDescent="0.25">
      <c r="F108" s="103" t="s">
        <v>118</v>
      </c>
      <c r="G108" s="103"/>
      <c r="H108" s="104">
        <f>+H106-H107</f>
        <v>10110</v>
      </c>
      <c r="I108" s="114"/>
      <c r="J108" s="114"/>
      <c r="K108" s="21"/>
    </row>
    <row r="109" spans="1:11" ht="16" thickTop="1" x14ac:dyDescent="0.2">
      <c r="F109" t="s">
        <v>106</v>
      </c>
      <c r="H109" s="31"/>
      <c r="K109" s="21"/>
    </row>
    <row r="110" spans="1:11" x14ac:dyDescent="0.2">
      <c r="A110" s="20"/>
      <c r="F110" s="128" t="s">
        <v>124</v>
      </c>
      <c r="G110" s="128"/>
      <c r="H110" s="129">
        <f>+H106-H107-H109</f>
        <v>10110</v>
      </c>
      <c r="K110" s="21"/>
    </row>
    <row r="111" spans="1:11" x14ac:dyDescent="0.2">
      <c r="A111" s="20"/>
      <c r="B111" s="62" t="s">
        <v>42</v>
      </c>
      <c r="C111" s="62" t="s">
        <v>112</v>
      </c>
      <c r="E111" s="130">
        <f>SUM(E113:E137)</f>
        <v>16190</v>
      </c>
      <c r="F111" s="130">
        <f>SUM(F113:F137)</f>
        <v>2400</v>
      </c>
      <c r="G111" s="31">
        <f>+E111/F98</f>
        <v>231.28571428571428</v>
      </c>
      <c r="K111" s="21"/>
    </row>
    <row r="112" spans="1:11" x14ac:dyDescent="0.2">
      <c r="A112" s="711" t="s">
        <v>29</v>
      </c>
      <c r="B112" s="712"/>
      <c r="K112" s="21"/>
    </row>
    <row r="113" spans="1:11" x14ac:dyDescent="0.2">
      <c r="A113" s="20" t="s">
        <v>43</v>
      </c>
      <c r="B113" s="116">
        <v>2</v>
      </c>
      <c r="C113" s="110">
        <v>700</v>
      </c>
      <c r="E113" s="111">
        <f>+B113*C113</f>
        <v>1400</v>
      </c>
      <c r="K113" s="21"/>
    </row>
    <row r="114" spans="1:11" x14ac:dyDescent="0.2">
      <c r="A114" s="20" t="s">
        <v>125</v>
      </c>
      <c r="B114" s="116">
        <v>1</v>
      </c>
      <c r="C114" s="110">
        <v>1700</v>
      </c>
      <c r="E114" s="111">
        <f>+B114*C114</f>
        <v>1700</v>
      </c>
      <c r="K114" s="21"/>
    </row>
    <row r="115" spans="1:11" x14ac:dyDescent="0.2">
      <c r="A115" s="20" t="s">
        <v>30</v>
      </c>
      <c r="B115" s="116">
        <v>4</v>
      </c>
      <c r="C115" s="110">
        <v>600</v>
      </c>
      <c r="F115" s="111">
        <f>+B115*C115</f>
        <v>2400</v>
      </c>
      <c r="K115" s="21"/>
    </row>
    <row r="116" spans="1:11" x14ac:dyDescent="0.2">
      <c r="A116" s="20" t="s">
        <v>37</v>
      </c>
      <c r="B116" s="116">
        <v>1</v>
      </c>
      <c r="C116" s="117">
        <v>1200</v>
      </c>
      <c r="E116" s="111">
        <f>+B116*C116</f>
        <v>1200</v>
      </c>
      <c r="K116" s="21"/>
    </row>
    <row r="117" spans="1:11" x14ac:dyDescent="0.2">
      <c r="A117" s="20" t="s">
        <v>122</v>
      </c>
      <c r="B117" s="116"/>
      <c r="C117" s="110">
        <v>200</v>
      </c>
      <c r="F117" s="111">
        <f>+B117*C117</f>
        <v>0</v>
      </c>
      <c r="K117" s="21"/>
    </row>
    <row r="118" spans="1:11" x14ac:dyDescent="0.2">
      <c r="A118" s="20"/>
      <c r="B118" s="116"/>
      <c r="C118" s="110"/>
      <c r="E118" s="111">
        <f>+B118*C118</f>
        <v>0</v>
      </c>
      <c r="K118" s="21"/>
    </row>
    <row r="119" spans="1:11" x14ac:dyDescent="0.2">
      <c r="A119" s="16" t="s">
        <v>129</v>
      </c>
      <c r="B119" s="61"/>
      <c r="K119" s="21"/>
    </row>
    <row r="120" spans="1:11" x14ac:dyDescent="0.2">
      <c r="A120" s="20" t="s">
        <v>131</v>
      </c>
      <c r="B120" s="66">
        <f>+F98</f>
        <v>70</v>
      </c>
      <c r="C120" s="110">
        <v>100</v>
      </c>
      <c r="E120" s="111">
        <f t="shared" ref="E120:E125" si="3">+B120*C120</f>
        <v>7000</v>
      </c>
      <c r="K120" s="21"/>
    </row>
    <row r="121" spans="1:11" x14ac:dyDescent="0.2">
      <c r="A121" t="s">
        <v>38</v>
      </c>
      <c r="B121" s="47"/>
      <c r="C121" s="117">
        <v>50</v>
      </c>
      <c r="E121" s="111">
        <f t="shared" si="3"/>
        <v>0</v>
      </c>
      <c r="K121" s="21"/>
    </row>
    <row r="122" spans="1:11" x14ac:dyDescent="0.2">
      <c r="A122" s="20" t="s">
        <v>31</v>
      </c>
      <c r="B122" s="116">
        <v>6</v>
      </c>
      <c r="C122" s="110">
        <v>240</v>
      </c>
      <c r="E122" s="111">
        <f t="shared" si="3"/>
        <v>1440</v>
      </c>
      <c r="K122" s="21"/>
    </row>
    <row r="123" spans="1:11" x14ac:dyDescent="0.2">
      <c r="A123" t="s">
        <v>171</v>
      </c>
      <c r="B123" s="116">
        <v>10</v>
      </c>
      <c r="C123" s="117">
        <v>45</v>
      </c>
      <c r="E123" s="170">
        <f t="shared" si="3"/>
        <v>450</v>
      </c>
      <c r="K123" s="21"/>
    </row>
    <row r="124" spans="1:11" x14ac:dyDescent="0.2">
      <c r="B124" s="47"/>
      <c r="C124" s="117">
        <v>360</v>
      </c>
      <c r="E124" s="111">
        <f t="shared" si="3"/>
        <v>0</v>
      </c>
      <c r="K124" s="21"/>
    </row>
    <row r="125" spans="1:11" x14ac:dyDescent="0.2">
      <c r="B125" s="47"/>
      <c r="C125" s="168">
        <f>+C103</f>
        <v>0</v>
      </c>
      <c r="E125" s="111">
        <f t="shared" si="3"/>
        <v>0</v>
      </c>
      <c r="K125" s="21"/>
    </row>
    <row r="126" spans="1:11" x14ac:dyDescent="0.2">
      <c r="F126" s="110"/>
      <c r="K126" s="21"/>
    </row>
    <row r="127" spans="1:11" x14ac:dyDescent="0.2">
      <c r="A127" s="131" t="s">
        <v>44</v>
      </c>
      <c r="B127" s="61"/>
      <c r="C127" s="110"/>
      <c r="D127" s="110"/>
      <c r="E127" s="110"/>
      <c r="F127" s="110"/>
      <c r="K127" s="21"/>
    </row>
    <row r="128" spans="1:11" x14ac:dyDescent="0.2">
      <c r="A128" s="20" t="s">
        <v>132</v>
      </c>
      <c r="B128" s="47"/>
      <c r="C128" s="110">
        <v>30</v>
      </c>
      <c r="E128" s="111">
        <f t="shared" ref="E128:E133" si="4">+B128*C128</f>
        <v>0</v>
      </c>
      <c r="F128" s="110"/>
      <c r="K128" s="21"/>
    </row>
    <row r="129" spans="1:11" x14ac:dyDescent="0.2">
      <c r="A129" s="20" t="s">
        <v>169</v>
      </c>
      <c r="B129" s="47"/>
      <c r="C129" s="110">
        <v>600</v>
      </c>
      <c r="E129" s="111">
        <f t="shared" si="4"/>
        <v>0</v>
      </c>
      <c r="F129" s="110"/>
      <c r="K129" s="21"/>
    </row>
    <row r="130" spans="1:11" x14ac:dyDescent="0.2">
      <c r="A130" s="131"/>
      <c r="B130" s="47"/>
      <c r="C130" s="110"/>
      <c r="D130" s="110"/>
      <c r="E130" s="111">
        <f t="shared" si="4"/>
        <v>0</v>
      </c>
      <c r="F130" s="110"/>
      <c r="K130" s="21"/>
    </row>
    <row r="131" spans="1:11" x14ac:dyDescent="0.2">
      <c r="A131" s="131" t="s">
        <v>104</v>
      </c>
      <c r="B131" s="47"/>
      <c r="C131" s="110"/>
      <c r="D131" s="110"/>
      <c r="E131" s="111">
        <f t="shared" si="4"/>
        <v>0</v>
      </c>
      <c r="F131" s="110"/>
      <c r="K131" s="21"/>
    </row>
    <row r="132" spans="1:11" x14ac:dyDescent="0.2">
      <c r="A132" s="20" t="s">
        <v>40</v>
      </c>
      <c r="B132" s="47">
        <v>1</v>
      </c>
      <c r="C132" s="110">
        <v>1500</v>
      </c>
      <c r="D132" s="110"/>
      <c r="E132" s="111">
        <f t="shared" si="4"/>
        <v>1500</v>
      </c>
      <c r="K132" s="21"/>
    </row>
    <row r="133" spans="1:11" x14ac:dyDescent="0.2">
      <c r="A133" s="20" t="s">
        <v>186</v>
      </c>
      <c r="B133" s="47">
        <v>1</v>
      </c>
      <c r="C133" s="110">
        <v>1500</v>
      </c>
      <c r="D133" s="110"/>
      <c r="E133" s="111">
        <f t="shared" si="4"/>
        <v>1500</v>
      </c>
      <c r="K133" s="21"/>
    </row>
    <row r="134" spans="1:11" x14ac:dyDescent="0.2">
      <c r="B134" s="47"/>
      <c r="C134" s="110"/>
      <c r="D134" s="110"/>
      <c r="E134" s="111"/>
      <c r="K134" s="21"/>
    </row>
    <row r="135" spans="1:11" x14ac:dyDescent="0.2">
      <c r="K135" s="21"/>
    </row>
    <row r="136" spans="1:11" x14ac:dyDescent="0.2">
      <c r="K136" s="21"/>
    </row>
    <row r="137" spans="1:11" ht="16" thickBot="1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3"/>
    </row>
    <row r="138" spans="1:11" ht="24" x14ac:dyDescent="0.3">
      <c r="A138" s="18"/>
      <c r="B138" s="24"/>
      <c r="C138" s="189" t="s">
        <v>218</v>
      </c>
      <c r="D138" s="24"/>
      <c r="E138" s="24"/>
      <c r="F138" s="24"/>
      <c r="G138" s="24"/>
      <c r="H138" s="24"/>
      <c r="I138" s="24"/>
      <c r="J138" s="24"/>
      <c r="K138" s="19"/>
    </row>
    <row r="139" spans="1:11" x14ac:dyDescent="0.2">
      <c r="A139" s="20"/>
      <c r="K139" s="21"/>
    </row>
    <row r="140" spans="1:11" x14ac:dyDescent="0.2">
      <c r="A140" s="20"/>
      <c r="H140">
        <v>20</v>
      </c>
      <c r="K140" s="21"/>
    </row>
    <row r="141" spans="1:11" x14ac:dyDescent="0.2">
      <c r="A141" s="20"/>
      <c r="C141" s="62" t="s">
        <v>88</v>
      </c>
      <c r="F141" s="62" t="s">
        <v>42</v>
      </c>
      <c r="H141" s="62" t="s">
        <v>88</v>
      </c>
      <c r="K141" s="21"/>
    </row>
    <row r="142" spans="1:11" ht="19" x14ac:dyDescent="0.25">
      <c r="A142" s="20" t="s">
        <v>103</v>
      </c>
      <c r="C142" s="112">
        <v>200</v>
      </c>
      <c r="D142" t="s">
        <v>89</v>
      </c>
      <c r="F142" s="116">
        <v>170</v>
      </c>
      <c r="H142" s="110">
        <f t="shared" ref="H142:H148" si="5">+F142*C142</f>
        <v>34000</v>
      </c>
      <c r="I142" s="171"/>
      <c r="J142" s="171"/>
      <c r="K142" s="21"/>
    </row>
    <row r="143" spans="1:11" x14ac:dyDescent="0.2">
      <c r="A143" s="20" t="s">
        <v>104</v>
      </c>
      <c r="C143" s="112">
        <v>1500</v>
      </c>
      <c r="F143" s="116">
        <v>1</v>
      </c>
      <c r="H143" s="110">
        <f t="shared" si="5"/>
        <v>1500</v>
      </c>
      <c r="K143" s="21"/>
    </row>
    <row r="144" spans="1:11" x14ac:dyDescent="0.2">
      <c r="C144" s="112"/>
      <c r="F144" s="116"/>
      <c r="H144" s="110">
        <f t="shared" si="5"/>
        <v>0</v>
      </c>
      <c r="K144" s="21"/>
    </row>
    <row r="145" spans="1:11" x14ac:dyDescent="0.2">
      <c r="A145" s="20"/>
      <c r="C145" s="112"/>
      <c r="F145" s="116"/>
      <c r="H145" s="110">
        <f t="shared" si="5"/>
        <v>0</v>
      </c>
      <c r="I145" s="26"/>
      <c r="J145" s="26"/>
      <c r="K145" s="113"/>
    </row>
    <row r="146" spans="1:11" x14ac:dyDescent="0.2">
      <c r="A146" s="20"/>
      <c r="C146" s="112"/>
      <c r="F146" s="116"/>
      <c r="H146" s="110">
        <f t="shared" si="5"/>
        <v>0</v>
      </c>
      <c r="I146" s="26"/>
      <c r="J146" s="26"/>
      <c r="K146" s="113"/>
    </row>
    <row r="147" spans="1:11" x14ac:dyDescent="0.2">
      <c r="A147" s="20"/>
      <c r="C147" s="112"/>
      <c r="F147" s="116"/>
      <c r="H147" s="110">
        <f t="shared" si="5"/>
        <v>0</v>
      </c>
      <c r="I147" s="26"/>
      <c r="J147" s="26"/>
      <c r="K147" s="113"/>
    </row>
    <row r="148" spans="1:11" x14ac:dyDescent="0.2">
      <c r="A148" s="20"/>
      <c r="C148" s="112"/>
      <c r="F148" s="116"/>
      <c r="H148" s="110">
        <f t="shared" si="5"/>
        <v>0</v>
      </c>
      <c r="K148" s="113"/>
    </row>
    <row r="149" spans="1:11" x14ac:dyDescent="0.2">
      <c r="C149" s="112"/>
      <c r="E149">
        <f>+F149/20</f>
        <v>8.5500000000000007</v>
      </c>
      <c r="F149" s="132">
        <f>SUM(F142:F148)</f>
        <v>171</v>
      </c>
      <c r="K149" s="21"/>
    </row>
    <row r="150" spans="1:11" ht="19" x14ac:dyDescent="0.25">
      <c r="A150" s="20"/>
      <c r="F150" s="107" t="s">
        <v>90</v>
      </c>
      <c r="G150" s="107"/>
      <c r="H150" s="108">
        <f>SUM(H142:H149)</f>
        <v>35500</v>
      </c>
      <c r="I150" s="171">
        <f>+H150/H140</f>
        <v>1775</v>
      </c>
      <c r="J150" s="171"/>
      <c r="K150" s="21"/>
    </row>
    <row r="151" spans="1:11" ht="19" x14ac:dyDescent="0.25">
      <c r="A151" s="20"/>
      <c r="F151" s="105"/>
      <c r="G151" s="105"/>
      <c r="H151" s="106">
        <f>+E155</f>
        <v>16950</v>
      </c>
      <c r="I151" s="172"/>
      <c r="J151" s="179"/>
      <c r="K151" s="21"/>
    </row>
    <row r="152" spans="1:11" ht="16" thickBot="1" x14ac:dyDescent="0.25">
      <c r="F152" s="103" t="s">
        <v>118</v>
      </c>
      <c r="G152" s="103"/>
      <c r="H152" s="104">
        <f>+H150-H151</f>
        <v>18550</v>
      </c>
      <c r="I152" s="104">
        <f>+I150-I151</f>
        <v>1775</v>
      </c>
      <c r="J152" s="97"/>
      <c r="K152" s="21"/>
    </row>
    <row r="153" spans="1:11" ht="16" thickTop="1" x14ac:dyDescent="0.2">
      <c r="F153" t="s">
        <v>106</v>
      </c>
      <c r="H153" s="31"/>
      <c r="K153" s="21"/>
    </row>
    <row r="154" spans="1:11" x14ac:dyDescent="0.2">
      <c r="A154" s="20"/>
      <c r="F154" s="128" t="s">
        <v>124</v>
      </c>
      <c r="G154" s="128"/>
      <c r="H154" s="129">
        <f>+H150-H151-H153</f>
        <v>18550</v>
      </c>
      <c r="K154" s="21"/>
    </row>
    <row r="155" spans="1:11" x14ac:dyDescent="0.2">
      <c r="A155" s="20"/>
      <c r="B155" s="62" t="s">
        <v>42</v>
      </c>
      <c r="C155" s="62" t="s">
        <v>112</v>
      </c>
      <c r="E155" s="130">
        <f>SUM(E157:E182)</f>
        <v>16950</v>
      </c>
      <c r="F155" s="130">
        <f>SUM(F157:F183)</f>
        <v>4500</v>
      </c>
      <c r="G155" s="31">
        <f>+E155/F142</f>
        <v>99.705882352941174</v>
      </c>
      <c r="K155" s="21"/>
    </row>
    <row r="156" spans="1:11" x14ac:dyDescent="0.2">
      <c r="A156" s="711" t="s">
        <v>29</v>
      </c>
      <c r="B156" s="712"/>
      <c r="K156" s="21"/>
    </row>
    <row r="157" spans="1:11" x14ac:dyDescent="0.2">
      <c r="A157" s="20" t="s">
        <v>43</v>
      </c>
      <c r="B157" s="116">
        <v>4</v>
      </c>
      <c r="C157" s="110">
        <v>700</v>
      </c>
      <c r="E157" s="111">
        <f t="shared" ref="E157:E162" si="6">+B157*C157</f>
        <v>2800</v>
      </c>
      <c r="K157" s="21"/>
    </row>
    <row r="158" spans="1:11" x14ac:dyDescent="0.2">
      <c r="A158" s="20" t="s">
        <v>125</v>
      </c>
      <c r="B158" s="116">
        <v>1</v>
      </c>
      <c r="C158" s="110">
        <v>1700</v>
      </c>
      <c r="E158" s="111">
        <f t="shared" si="6"/>
        <v>1700</v>
      </c>
      <c r="F158" s="33">
        <f>+E157+E158</f>
        <v>4500</v>
      </c>
      <c r="G158">
        <f>+F158/F142</f>
        <v>26.470588235294116</v>
      </c>
      <c r="J158" s="31"/>
      <c r="K158" s="21"/>
    </row>
    <row r="159" spans="1:11" x14ac:dyDescent="0.2">
      <c r="A159" s="20" t="s">
        <v>30</v>
      </c>
      <c r="B159" s="116">
        <v>4</v>
      </c>
      <c r="C159" s="110">
        <v>600</v>
      </c>
      <c r="E159" s="111">
        <f t="shared" si="6"/>
        <v>2400</v>
      </c>
      <c r="K159" s="21"/>
    </row>
    <row r="160" spans="1:11" x14ac:dyDescent="0.2">
      <c r="A160" s="20" t="s">
        <v>37</v>
      </c>
      <c r="B160" s="116">
        <v>1</v>
      </c>
      <c r="C160" s="117"/>
      <c r="E160" s="111">
        <f t="shared" si="6"/>
        <v>0</v>
      </c>
      <c r="K160" s="21"/>
    </row>
    <row r="161" spans="1:11" x14ac:dyDescent="0.2">
      <c r="A161" s="20" t="s">
        <v>200</v>
      </c>
      <c r="B161" s="116"/>
      <c r="C161" s="110"/>
      <c r="E161" s="111">
        <f t="shared" si="6"/>
        <v>0</v>
      </c>
      <c r="K161" s="21"/>
    </row>
    <row r="162" spans="1:11" x14ac:dyDescent="0.2">
      <c r="A162" s="20"/>
      <c r="B162" s="116"/>
      <c r="C162" s="110"/>
      <c r="E162" s="111">
        <f t="shared" si="6"/>
        <v>0</v>
      </c>
      <c r="K162" s="21"/>
    </row>
    <row r="163" spans="1:11" x14ac:dyDescent="0.2">
      <c r="A163" s="16" t="s">
        <v>129</v>
      </c>
      <c r="B163" s="61"/>
      <c r="K163" s="21"/>
    </row>
    <row r="164" spans="1:11" x14ac:dyDescent="0.2">
      <c r="A164" s="20" t="s">
        <v>219</v>
      </c>
      <c r="B164" s="66">
        <f>+F149</f>
        <v>171</v>
      </c>
      <c r="C164" s="110">
        <v>50</v>
      </c>
      <c r="E164" s="111">
        <f t="shared" ref="E164:E169" si="7">+B164*C164</f>
        <v>8550</v>
      </c>
      <c r="K164" s="21"/>
    </row>
    <row r="165" spans="1:11" x14ac:dyDescent="0.2">
      <c r="A165" t="s">
        <v>137</v>
      </c>
      <c r="B165" s="66"/>
      <c r="C165" s="110">
        <v>90</v>
      </c>
      <c r="E165" s="111">
        <f t="shared" si="7"/>
        <v>0</v>
      </c>
      <c r="K165" s="21"/>
    </row>
    <row r="166" spans="1:11" x14ac:dyDescent="0.2">
      <c r="A166" t="s">
        <v>136</v>
      </c>
      <c r="B166" s="66"/>
      <c r="C166" s="110">
        <v>90</v>
      </c>
      <c r="E166" s="111">
        <f t="shared" si="7"/>
        <v>0</v>
      </c>
      <c r="K166" s="21"/>
    </row>
    <row r="167" spans="1:11" x14ac:dyDescent="0.2">
      <c r="A167" t="s">
        <v>126</v>
      </c>
      <c r="B167" s="47"/>
      <c r="C167" s="117">
        <v>250</v>
      </c>
      <c r="E167" s="111">
        <f t="shared" si="7"/>
        <v>0</v>
      </c>
      <c r="K167" s="21"/>
    </row>
    <row r="168" spans="1:11" x14ac:dyDescent="0.2">
      <c r="A168" s="20"/>
      <c r="B168" s="116"/>
      <c r="C168" s="110">
        <v>10</v>
      </c>
      <c r="E168" s="111">
        <f t="shared" si="7"/>
        <v>0</v>
      </c>
      <c r="K168" s="21"/>
    </row>
    <row r="169" spans="1:11" x14ac:dyDescent="0.2">
      <c r="C169" s="117">
        <v>10</v>
      </c>
      <c r="E169" s="170">
        <f t="shared" si="7"/>
        <v>0</v>
      </c>
      <c r="K169" s="21"/>
    </row>
    <row r="170" spans="1:11" x14ac:dyDescent="0.2">
      <c r="B170" s="47"/>
      <c r="C170" s="117"/>
      <c r="E170" s="111"/>
      <c r="K170" s="21"/>
    </row>
    <row r="171" spans="1:11" x14ac:dyDescent="0.2">
      <c r="B171" s="47"/>
      <c r="C171" s="168"/>
      <c r="E171" s="111"/>
      <c r="K171" s="21"/>
    </row>
    <row r="172" spans="1:11" x14ac:dyDescent="0.2">
      <c r="F172" s="110"/>
      <c r="K172" s="21"/>
    </row>
    <row r="173" spans="1:11" x14ac:dyDescent="0.2">
      <c r="A173" s="131" t="s">
        <v>44</v>
      </c>
      <c r="B173" s="61"/>
      <c r="C173" s="110"/>
      <c r="D173" s="110"/>
      <c r="E173" s="110"/>
      <c r="F173" s="110"/>
      <c r="K173" s="21"/>
    </row>
    <row r="174" spans="1:11" x14ac:dyDescent="0.2">
      <c r="A174" s="20" t="s">
        <v>191</v>
      </c>
      <c r="B174" s="47"/>
      <c r="C174" s="110">
        <v>30</v>
      </c>
      <c r="E174" s="111">
        <f>+B174*C174</f>
        <v>0</v>
      </c>
      <c r="F174" s="110"/>
      <c r="K174" s="21"/>
    </row>
    <row r="175" spans="1:11" x14ac:dyDescent="0.2">
      <c r="A175" s="20" t="s">
        <v>169</v>
      </c>
      <c r="B175" s="47"/>
      <c r="C175" s="110">
        <v>600</v>
      </c>
      <c r="E175" s="111">
        <f t="shared" ref="E175:E180" si="8">+B175*C175</f>
        <v>0</v>
      </c>
      <c r="F175" s="110"/>
      <c r="K175" s="21"/>
    </row>
    <row r="176" spans="1:11" x14ac:dyDescent="0.2">
      <c r="A176" s="169" t="s">
        <v>192</v>
      </c>
      <c r="B176" s="47"/>
      <c r="C176" s="110">
        <v>600</v>
      </c>
      <c r="D176" s="110"/>
      <c r="E176" s="111">
        <f t="shared" si="8"/>
        <v>0</v>
      </c>
      <c r="F176" s="110"/>
      <c r="K176" s="21"/>
    </row>
    <row r="177" spans="1:11" x14ac:dyDescent="0.2">
      <c r="A177" s="131" t="s">
        <v>104</v>
      </c>
      <c r="B177" s="47"/>
      <c r="C177" s="110"/>
      <c r="D177" s="110"/>
      <c r="E177" s="111">
        <f t="shared" si="8"/>
        <v>0</v>
      </c>
      <c r="F177" s="110"/>
      <c r="K177" s="21"/>
    </row>
    <row r="178" spans="1:11" x14ac:dyDescent="0.2">
      <c r="A178" s="20" t="s">
        <v>40</v>
      </c>
      <c r="B178" s="47"/>
      <c r="C178" s="110">
        <v>4500</v>
      </c>
      <c r="D178" s="110"/>
      <c r="E178" s="111">
        <f t="shared" si="8"/>
        <v>0</v>
      </c>
      <c r="K178" s="21"/>
    </row>
    <row r="179" spans="1:11" x14ac:dyDescent="0.2">
      <c r="A179" s="20" t="s">
        <v>194</v>
      </c>
      <c r="B179" s="47"/>
      <c r="C179" s="110">
        <v>4000</v>
      </c>
      <c r="D179" s="110"/>
      <c r="E179" s="111">
        <f t="shared" si="8"/>
        <v>0</v>
      </c>
      <c r="K179" s="21"/>
    </row>
    <row r="180" spans="1:11" x14ac:dyDescent="0.2">
      <c r="A180" t="s">
        <v>104</v>
      </c>
      <c r="B180" s="47">
        <v>1</v>
      </c>
      <c r="C180" s="110">
        <v>1500</v>
      </c>
      <c r="D180" s="110"/>
      <c r="E180" s="111">
        <f t="shared" si="8"/>
        <v>1500</v>
      </c>
      <c r="K180" s="21"/>
    </row>
    <row r="181" spans="1:11" x14ac:dyDescent="0.2">
      <c r="K181" s="21"/>
    </row>
    <row r="182" spans="1:11" x14ac:dyDescent="0.2">
      <c r="K182" s="21"/>
    </row>
    <row r="183" spans="1:11" ht="16" thickBot="1" x14ac:dyDescent="0.25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3"/>
    </row>
    <row r="184" spans="1:11" ht="16" thickBot="1" x14ac:dyDescent="0.25"/>
    <row r="185" spans="1:11" ht="24" x14ac:dyDescent="0.3">
      <c r="A185" s="18"/>
      <c r="B185" s="24"/>
      <c r="C185" s="297" t="s">
        <v>328</v>
      </c>
      <c r="D185" s="24"/>
      <c r="E185" s="24"/>
      <c r="F185" s="24"/>
      <c r="G185" s="24"/>
      <c r="H185" s="24"/>
      <c r="I185" s="24"/>
      <c r="J185" s="24"/>
      <c r="K185" s="19"/>
    </row>
    <row r="186" spans="1:11" x14ac:dyDescent="0.2">
      <c r="A186" s="20"/>
      <c r="K186" s="21"/>
    </row>
    <row r="187" spans="1:11" x14ac:dyDescent="0.2">
      <c r="A187" s="20"/>
      <c r="G187" t="s">
        <v>280</v>
      </c>
      <c r="K187" s="21"/>
    </row>
    <row r="188" spans="1:11" x14ac:dyDescent="0.2">
      <c r="A188" s="20"/>
      <c r="C188" s="62" t="s">
        <v>88</v>
      </c>
      <c r="F188" s="62" t="s">
        <v>42</v>
      </c>
      <c r="H188" s="188" t="s">
        <v>88</v>
      </c>
      <c r="K188" s="21"/>
    </row>
    <row r="189" spans="1:11" x14ac:dyDescent="0.2">
      <c r="A189" s="20" t="s">
        <v>319</v>
      </c>
      <c r="C189" s="302">
        <v>260</v>
      </c>
      <c r="F189" s="64">
        <v>300</v>
      </c>
      <c r="G189" s="138">
        <v>4</v>
      </c>
      <c r="H189" s="299">
        <f>+F189*C189</f>
        <v>78000</v>
      </c>
      <c r="K189" s="287"/>
    </row>
    <row r="190" spans="1:11" x14ac:dyDescent="0.2">
      <c r="A190" s="20"/>
      <c r="C190" s="302"/>
      <c r="F190" s="64"/>
      <c r="G190" s="138">
        <f>+F190/20</f>
        <v>0</v>
      </c>
      <c r="H190" s="299">
        <f>+F190*C190</f>
        <v>0</v>
      </c>
      <c r="K190" s="287"/>
    </row>
    <row r="191" spans="1:11" x14ac:dyDescent="0.2">
      <c r="A191" s="20"/>
      <c r="C191" s="302"/>
      <c r="F191" s="64"/>
      <c r="G191" s="138">
        <f>+F191/20</f>
        <v>0</v>
      </c>
      <c r="H191" s="298">
        <f t="shared" ref="H191:H196" si="9">+F191*C191</f>
        <v>0</v>
      </c>
      <c r="K191" s="287"/>
    </row>
    <row r="192" spans="1:11" x14ac:dyDescent="0.2">
      <c r="A192" s="20" t="s">
        <v>288</v>
      </c>
      <c r="C192" s="302"/>
      <c r="F192" s="64"/>
      <c r="H192" s="298">
        <f t="shared" si="9"/>
        <v>0</v>
      </c>
      <c r="K192" s="287"/>
    </row>
    <row r="193" spans="1:11" x14ac:dyDescent="0.2">
      <c r="A193" s="20" t="s">
        <v>190</v>
      </c>
      <c r="C193" s="302"/>
      <c r="F193" s="64"/>
      <c r="H193" s="298">
        <f t="shared" si="9"/>
        <v>0</v>
      </c>
      <c r="K193" s="21"/>
    </row>
    <row r="194" spans="1:11" x14ac:dyDescent="0.2">
      <c r="A194" s="20"/>
      <c r="C194" s="302"/>
      <c r="F194" s="64"/>
      <c r="H194" s="298">
        <f t="shared" si="9"/>
        <v>0</v>
      </c>
      <c r="K194" s="21"/>
    </row>
    <row r="195" spans="1:11" x14ac:dyDescent="0.2">
      <c r="A195" s="20" t="s">
        <v>190</v>
      </c>
      <c r="C195" s="302"/>
      <c r="F195" s="122"/>
      <c r="H195" s="298">
        <f t="shared" si="9"/>
        <v>0</v>
      </c>
      <c r="K195" s="21"/>
    </row>
    <row r="196" spans="1:11" x14ac:dyDescent="0.2">
      <c r="A196" s="20"/>
      <c r="C196" s="308"/>
      <c r="F196" s="122"/>
      <c r="H196" s="298">
        <f t="shared" si="9"/>
        <v>0</v>
      </c>
      <c r="K196" s="21"/>
    </row>
    <row r="197" spans="1:11" x14ac:dyDescent="0.2">
      <c r="A197" s="20"/>
      <c r="F197" s="107" t="s">
        <v>90</v>
      </c>
      <c r="G197" s="107"/>
      <c r="H197" s="185">
        <f>SUM(H189:H196)</f>
        <v>78000</v>
      </c>
      <c r="K197" s="21"/>
    </row>
    <row r="198" spans="1:11" x14ac:dyDescent="0.2">
      <c r="A198" s="20"/>
      <c r="C198" s="168"/>
      <c r="F198" s="105" t="s">
        <v>107</v>
      </c>
      <c r="G198" s="105"/>
      <c r="H198" s="186">
        <f>+F204</f>
        <v>47380</v>
      </c>
      <c r="K198" s="21"/>
    </row>
    <row r="199" spans="1:11" ht="16" thickBot="1" x14ac:dyDescent="0.25">
      <c r="A199" s="20"/>
      <c r="F199" s="103" t="s">
        <v>118</v>
      </c>
      <c r="G199" s="103"/>
      <c r="H199" s="187">
        <f>+H197-H198</f>
        <v>30620</v>
      </c>
      <c r="K199" s="21"/>
    </row>
    <row r="200" spans="1:11" ht="16" thickTop="1" x14ac:dyDescent="0.2">
      <c r="A200" s="20"/>
      <c r="F200" t="s">
        <v>106</v>
      </c>
      <c r="H200" s="111"/>
      <c r="K200" s="21"/>
    </row>
    <row r="201" spans="1:11" x14ac:dyDescent="0.2">
      <c r="A201" s="20"/>
      <c r="F201" s="128" t="s">
        <v>124</v>
      </c>
      <c r="G201" s="128"/>
      <c r="H201" s="129">
        <f>+H197-H198-H200</f>
        <v>30620</v>
      </c>
      <c r="K201" s="21"/>
    </row>
    <row r="202" spans="1:11" x14ac:dyDescent="0.2">
      <c r="A202" s="20"/>
      <c r="K202" s="21"/>
    </row>
    <row r="203" spans="1:11" x14ac:dyDescent="0.2">
      <c r="A203" s="20"/>
      <c r="K203" s="21"/>
    </row>
    <row r="204" spans="1:11" ht="21" x14ac:dyDescent="0.25">
      <c r="A204" s="20"/>
      <c r="B204" s="62" t="s">
        <v>42</v>
      </c>
      <c r="C204" s="62" t="s">
        <v>112</v>
      </c>
      <c r="F204" s="283">
        <f>SUM(F209:F233)</f>
        <v>47380</v>
      </c>
      <c r="G204" s="305">
        <f>+F204/F189</f>
        <v>157.93333333333334</v>
      </c>
      <c r="K204" s="21"/>
    </row>
    <row r="205" spans="1:11" x14ac:dyDescent="0.2">
      <c r="A205" s="711" t="s">
        <v>29</v>
      </c>
      <c r="B205" s="712"/>
      <c r="K205" s="21"/>
    </row>
    <row r="206" spans="1:11" x14ac:dyDescent="0.2">
      <c r="A206" s="20" t="s">
        <v>189</v>
      </c>
      <c r="B206" s="64">
        <v>5</v>
      </c>
      <c r="C206" s="114">
        <v>700</v>
      </c>
      <c r="E206" s="114">
        <f>+B206*C206</f>
        <v>3500</v>
      </c>
      <c r="F206" s="114"/>
      <c r="K206" s="21"/>
    </row>
    <row r="207" spans="1:11" x14ac:dyDescent="0.2">
      <c r="A207" s="20" t="s">
        <v>26</v>
      </c>
      <c r="B207" s="64">
        <v>1</v>
      </c>
      <c r="C207" s="114">
        <v>1900</v>
      </c>
      <c r="E207" s="114">
        <f>+B207*C207</f>
        <v>1900</v>
      </c>
      <c r="F207" s="114"/>
      <c r="K207" s="21"/>
    </row>
    <row r="208" spans="1:11" x14ac:dyDescent="0.2">
      <c r="A208" s="20"/>
      <c r="B208" s="64"/>
      <c r="C208" s="114"/>
      <c r="E208" s="114">
        <f>+B208*C208</f>
        <v>0</v>
      </c>
      <c r="F208" s="114"/>
      <c r="K208" s="21"/>
    </row>
    <row r="209" spans="1:11" ht="16" thickBot="1" x14ac:dyDescent="0.25">
      <c r="A209" s="22" t="s">
        <v>200</v>
      </c>
      <c r="B209" s="301"/>
      <c r="C209" s="293">
        <v>4500</v>
      </c>
      <c r="D209" s="25"/>
      <c r="E209" s="114">
        <f>+B209*C209</f>
        <v>0</v>
      </c>
      <c r="F209" s="306">
        <f>SUM(E206:E209)</f>
        <v>5400</v>
      </c>
      <c r="G209" s="6" t="s">
        <v>28</v>
      </c>
      <c r="K209" s="21"/>
    </row>
    <row r="210" spans="1:11" x14ac:dyDescent="0.2">
      <c r="A210" s="20"/>
      <c r="C210" s="114"/>
      <c r="E210" s="114"/>
      <c r="F210" s="307"/>
      <c r="K210" s="21"/>
    </row>
    <row r="211" spans="1:11" x14ac:dyDescent="0.2">
      <c r="A211" s="20" t="s">
        <v>181</v>
      </c>
      <c r="B211" s="64">
        <v>1</v>
      </c>
      <c r="C211" s="296">
        <v>1400</v>
      </c>
      <c r="E211" s="114">
        <f>+B211*C211</f>
        <v>1400</v>
      </c>
      <c r="F211" s="307"/>
      <c r="K211" s="21"/>
    </row>
    <row r="212" spans="1:11" x14ac:dyDescent="0.2">
      <c r="A212" s="20" t="s">
        <v>30</v>
      </c>
      <c r="B212" s="300">
        <v>15</v>
      </c>
      <c r="C212" s="114">
        <v>700</v>
      </c>
      <c r="E212" s="114">
        <f>+B212*C212</f>
        <v>10500</v>
      </c>
      <c r="F212" s="307"/>
      <c r="K212" s="21"/>
    </row>
    <row r="213" spans="1:11" x14ac:dyDescent="0.2">
      <c r="A213" s="20" t="s">
        <v>278</v>
      </c>
      <c r="B213" s="300"/>
      <c r="C213" s="114">
        <v>300</v>
      </c>
      <c r="E213" s="114">
        <f>+B213*C213</f>
        <v>0</v>
      </c>
      <c r="F213" s="307"/>
      <c r="K213" s="21"/>
    </row>
    <row r="214" spans="1:11" x14ac:dyDescent="0.2">
      <c r="A214" s="20"/>
      <c r="B214" s="300"/>
      <c r="C214" s="114">
        <v>1400</v>
      </c>
      <c r="E214" s="114">
        <f>+B214*C214</f>
        <v>0</v>
      </c>
      <c r="F214" s="307"/>
      <c r="K214" s="21"/>
    </row>
    <row r="215" spans="1:11" ht="16" thickBot="1" x14ac:dyDescent="0.25">
      <c r="A215" s="22" t="s">
        <v>217</v>
      </c>
      <c r="B215" s="301">
        <v>1400</v>
      </c>
      <c r="C215" s="293">
        <v>1</v>
      </c>
      <c r="D215" s="25"/>
      <c r="E215" s="303">
        <f>+B215*C215</f>
        <v>1400</v>
      </c>
      <c r="F215" s="306">
        <f>SUM(E211:E215)</f>
        <v>13300</v>
      </c>
      <c r="G215" s="6" t="s">
        <v>30</v>
      </c>
      <c r="K215" s="21"/>
    </row>
    <row r="216" spans="1:11" x14ac:dyDescent="0.2">
      <c r="A216" s="20"/>
      <c r="C216" s="114"/>
      <c r="E216" s="114"/>
      <c r="F216" s="307"/>
      <c r="K216" s="21"/>
    </row>
    <row r="217" spans="1:11" x14ac:dyDescent="0.2">
      <c r="A217" s="20"/>
      <c r="C217" s="114"/>
      <c r="E217" s="114"/>
      <c r="F217" s="307"/>
      <c r="K217" s="21"/>
    </row>
    <row r="218" spans="1:11" x14ac:dyDescent="0.2">
      <c r="A218" s="169" t="s">
        <v>129</v>
      </c>
      <c r="B218" s="61"/>
      <c r="C218" s="114"/>
      <c r="E218" s="114"/>
      <c r="F218" s="307"/>
      <c r="K218" s="21"/>
    </row>
    <row r="219" spans="1:11" x14ac:dyDescent="0.2">
      <c r="A219" s="20" t="s">
        <v>286</v>
      </c>
      <c r="B219" s="300">
        <v>300</v>
      </c>
      <c r="C219" s="114">
        <v>65</v>
      </c>
      <c r="E219" s="114">
        <f>+B219*C219</f>
        <v>19500</v>
      </c>
      <c r="F219" s="307"/>
      <c r="K219" s="21"/>
    </row>
    <row r="220" spans="1:11" x14ac:dyDescent="0.2">
      <c r="A220" s="20" t="s">
        <v>317</v>
      </c>
      <c r="B220" s="300"/>
      <c r="C220" s="114">
        <v>60</v>
      </c>
      <c r="E220" s="114">
        <f>+B220*C220</f>
        <v>0</v>
      </c>
      <c r="F220" s="307"/>
      <c r="K220" s="21"/>
    </row>
    <row r="221" spans="1:11" x14ac:dyDescent="0.2">
      <c r="A221" s="20" t="s">
        <v>290</v>
      </c>
      <c r="B221" s="300"/>
      <c r="C221" s="114">
        <v>100</v>
      </c>
      <c r="E221" s="114">
        <f>+B221*C221</f>
        <v>0</v>
      </c>
      <c r="F221" s="307"/>
      <c r="K221" s="21"/>
    </row>
    <row r="222" spans="1:11" x14ac:dyDescent="0.2">
      <c r="A222" s="20" t="s">
        <v>38</v>
      </c>
      <c r="B222" s="300"/>
      <c r="C222" s="114">
        <v>25</v>
      </c>
      <c r="E222" s="114">
        <f>+B222*C222</f>
        <v>0</v>
      </c>
      <c r="F222" s="307"/>
      <c r="K222" s="21"/>
    </row>
    <row r="223" spans="1:11" x14ac:dyDescent="0.2">
      <c r="A223" s="20"/>
      <c r="C223" s="114"/>
      <c r="E223" s="114"/>
      <c r="F223" s="307"/>
      <c r="K223" s="21"/>
    </row>
    <row r="224" spans="1:11" x14ac:dyDescent="0.2">
      <c r="A224" s="20" t="s">
        <v>31</v>
      </c>
      <c r="B224" s="300">
        <v>12</v>
      </c>
      <c r="C224" s="114">
        <v>250</v>
      </c>
      <c r="E224" s="114">
        <f>+B224*C224</f>
        <v>3000</v>
      </c>
      <c r="F224" s="307"/>
      <c r="K224" s="21"/>
    </row>
    <row r="225" spans="1:11" x14ac:dyDescent="0.2">
      <c r="A225" s="20" t="s">
        <v>279</v>
      </c>
      <c r="B225" s="300"/>
      <c r="C225" s="114"/>
      <c r="E225" s="114">
        <f>+B225*C225</f>
        <v>0</v>
      </c>
      <c r="F225" s="307"/>
      <c r="K225" s="21"/>
    </row>
    <row r="226" spans="1:11" ht="16" thickBot="1" x14ac:dyDescent="0.25">
      <c r="A226" s="22" t="s">
        <v>47</v>
      </c>
      <c r="B226" s="304">
        <v>6</v>
      </c>
      <c r="C226" s="303">
        <v>30</v>
      </c>
      <c r="D226" s="25"/>
      <c r="E226" s="293">
        <f>+B226*C226</f>
        <v>180</v>
      </c>
      <c r="F226" s="306">
        <f>SUM(E219:E226)</f>
        <v>22680</v>
      </c>
      <c r="G226" s="6" t="s">
        <v>281</v>
      </c>
      <c r="K226" s="21"/>
    </row>
    <row r="227" spans="1:11" x14ac:dyDescent="0.2">
      <c r="A227" s="20"/>
      <c r="B227" s="47"/>
      <c r="C227" s="296"/>
      <c r="E227" s="114"/>
      <c r="F227" s="307"/>
      <c r="K227" s="21"/>
    </row>
    <row r="228" spans="1:11" x14ac:dyDescent="0.2">
      <c r="A228" s="20"/>
      <c r="B228" s="47"/>
      <c r="C228" s="296"/>
      <c r="E228" s="114"/>
      <c r="F228" s="307"/>
      <c r="K228" s="21"/>
    </row>
    <row r="229" spans="1:11" x14ac:dyDescent="0.2">
      <c r="A229" s="20" t="s">
        <v>190</v>
      </c>
      <c r="B229" s="64">
        <v>1</v>
      </c>
      <c r="C229" s="296">
        <v>6000</v>
      </c>
      <c r="E229" s="114">
        <f>+B229*C229</f>
        <v>6000</v>
      </c>
      <c r="F229" s="307"/>
      <c r="K229" s="21"/>
    </row>
    <row r="230" spans="1:11" x14ac:dyDescent="0.2">
      <c r="A230" s="20" t="s">
        <v>318</v>
      </c>
      <c r="B230" s="64"/>
      <c r="C230" s="296">
        <f>+F189</f>
        <v>300</v>
      </c>
      <c r="E230" s="114">
        <f>+B230*C230</f>
        <v>0</v>
      </c>
      <c r="F230" s="307"/>
      <c r="K230" s="21"/>
    </row>
    <row r="231" spans="1:11" x14ac:dyDescent="0.2">
      <c r="A231" s="20" t="s">
        <v>87</v>
      </c>
      <c r="B231" s="64"/>
      <c r="C231" s="296">
        <v>700</v>
      </c>
      <c r="E231" s="114">
        <f>+B231*C231</f>
        <v>0</v>
      </c>
      <c r="F231" s="307"/>
      <c r="K231" s="21"/>
    </row>
    <row r="232" spans="1:11" x14ac:dyDescent="0.2">
      <c r="A232" s="20" t="s">
        <v>263</v>
      </c>
      <c r="B232" s="64"/>
      <c r="C232" s="296">
        <v>30</v>
      </c>
      <c r="E232" s="114">
        <f>+B232*C232</f>
        <v>0</v>
      </c>
      <c r="F232" s="307"/>
      <c r="K232" s="21"/>
    </row>
    <row r="233" spans="1:11" ht="16" thickBot="1" x14ac:dyDescent="0.25">
      <c r="A233" s="22" t="s">
        <v>98</v>
      </c>
      <c r="B233" s="301"/>
      <c r="C233" s="303">
        <v>10</v>
      </c>
      <c r="D233" s="25"/>
      <c r="E233" s="293">
        <f>+B233*C233</f>
        <v>0</v>
      </c>
      <c r="F233" s="306">
        <f>SUM(E229:E233)</f>
        <v>6000</v>
      </c>
      <c r="G233" s="6" t="s">
        <v>282</v>
      </c>
      <c r="K233" s="21"/>
    </row>
    <row r="234" spans="1:11" ht="16" thickBot="1" x14ac:dyDescent="0.25">
      <c r="A234" s="22"/>
      <c r="B234" s="25"/>
      <c r="C234" s="293"/>
      <c r="D234" s="25"/>
      <c r="E234" s="293"/>
      <c r="F234" s="293"/>
      <c r="G234" s="25"/>
      <c r="H234" s="25"/>
      <c r="I234" s="25"/>
      <c r="J234" s="25"/>
      <c r="K234" s="23"/>
    </row>
    <row r="235" spans="1:11" ht="24" x14ac:dyDescent="0.3">
      <c r="A235" s="18"/>
      <c r="B235" s="24"/>
      <c r="C235" s="297" t="s">
        <v>373</v>
      </c>
      <c r="D235" s="24"/>
      <c r="E235" s="24"/>
      <c r="F235" s="24"/>
      <c r="G235" s="24"/>
      <c r="H235" s="24"/>
      <c r="I235" s="24"/>
      <c r="J235" s="24"/>
      <c r="K235" s="19"/>
    </row>
    <row r="236" spans="1:11" x14ac:dyDescent="0.2">
      <c r="A236" s="20"/>
      <c r="K236" s="21"/>
    </row>
    <row r="237" spans="1:11" x14ac:dyDescent="0.2">
      <c r="A237" s="20"/>
      <c r="G237" t="s">
        <v>280</v>
      </c>
      <c r="K237" s="21"/>
    </row>
    <row r="238" spans="1:11" x14ac:dyDescent="0.2">
      <c r="A238" s="20"/>
      <c r="C238" s="62" t="s">
        <v>88</v>
      </c>
      <c r="F238" s="62" t="s">
        <v>42</v>
      </c>
      <c r="H238" s="188" t="s">
        <v>88</v>
      </c>
      <c r="K238" s="21"/>
    </row>
    <row r="239" spans="1:11" x14ac:dyDescent="0.2">
      <c r="A239" s="20" t="s">
        <v>319</v>
      </c>
      <c r="C239" s="302">
        <v>320</v>
      </c>
      <c r="F239" s="64">
        <v>120</v>
      </c>
      <c r="G239" s="138">
        <f>+F239/20</f>
        <v>6</v>
      </c>
      <c r="H239" s="299">
        <f>+F239*C239</f>
        <v>38400</v>
      </c>
      <c r="K239" s="287"/>
    </row>
    <row r="240" spans="1:11" x14ac:dyDescent="0.2">
      <c r="A240" s="20"/>
      <c r="C240" s="302"/>
      <c r="F240" s="64"/>
      <c r="G240" s="138"/>
      <c r="H240" s="299">
        <f>+F240*C240</f>
        <v>0</v>
      </c>
      <c r="K240" s="287"/>
    </row>
    <row r="241" spans="1:11" x14ac:dyDescent="0.2">
      <c r="A241" s="20" t="s">
        <v>346</v>
      </c>
      <c r="C241" s="302"/>
      <c r="F241" s="64"/>
      <c r="G241" s="138"/>
      <c r="H241" s="298">
        <f t="shared" ref="H241:H246" si="10">+F241*C241</f>
        <v>0</v>
      </c>
      <c r="K241" s="287"/>
    </row>
    <row r="242" spans="1:11" x14ac:dyDescent="0.2">
      <c r="A242" s="20" t="s">
        <v>347</v>
      </c>
      <c r="C242" s="302"/>
      <c r="F242" s="64"/>
      <c r="H242" s="298">
        <f t="shared" si="10"/>
        <v>0</v>
      </c>
      <c r="K242" s="287"/>
    </row>
    <row r="243" spans="1:11" x14ac:dyDescent="0.2">
      <c r="A243" s="20" t="s">
        <v>348</v>
      </c>
      <c r="C243" s="302"/>
      <c r="F243" s="64"/>
      <c r="H243" s="298">
        <f t="shared" si="10"/>
        <v>0</v>
      </c>
      <c r="K243" s="21"/>
    </row>
    <row r="244" spans="1:11" x14ac:dyDescent="0.2">
      <c r="A244" s="20"/>
      <c r="C244" s="302"/>
      <c r="F244" s="64"/>
      <c r="H244" s="298">
        <f t="shared" si="10"/>
        <v>0</v>
      </c>
      <c r="K244" s="21"/>
    </row>
    <row r="245" spans="1:11" x14ac:dyDescent="0.2">
      <c r="A245" s="20"/>
      <c r="C245" s="302"/>
      <c r="F245" s="122"/>
      <c r="H245" s="298">
        <f t="shared" si="10"/>
        <v>0</v>
      </c>
      <c r="K245" s="21"/>
    </row>
    <row r="246" spans="1:11" x14ac:dyDescent="0.2">
      <c r="A246" s="20"/>
      <c r="C246" s="308"/>
      <c r="F246" s="122"/>
      <c r="H246" s="298">
        <f t="shared" si="10"/>
        <v>0</v>
      </c>
      <c r="K246" s="21"/>
    </row>
    <row r="247" spans="1:11" x14ac:dyDescent="0.2">
      <c r="A247" s="20"/>
      <c r="F247" s="107" t="s">
        <v>90</v>
      </c>
      <c r="G247" s="107"/>
      <c r="H247" s="185">
        <f>SUM(H239:H246)</f>
        <v>38400</v>
      </c>
      <c r="K247" s="21"/>
    </row>
    <row r="248" spans="1:11" x14ac:dyDescent="0.2">
      <c r="A248" s="20"/>
      <c r="C248" s="168"/>
      <c r="F248" s="105" t="s">
        <v>107</v>
      </c>
      <c r="G248" s="105"/>
      <c r="H248" s="186">
        <f>+F254</f>
        <v>20725</v>
      </c>
      <c r="K248" s="21"/>
    </row>
    <row r="249" spans="1:11" ht="16" thickBot="1" x14ac:dyDescent="0.25">
      <c r="A249" s="20"/>
      <c r="F249" s="103" t="s">
        <v>118</v>
      </c>
      <c r="G249" s="103"/>
      <c r="H249" s="187">
        <f>+H247-H248</f>
        <v>17675</v>
      </c>
      <c r="K249" s="21"/>
    </row>
    <row r="250" spans="1:11" ht="16" thickTop="1" x14ac:dyDescent="0.2">
      <c r="A250" s="20"/>
      <c r="F250" t="s">
        <v>106</v>
      </c>
      <c r="H250" s="111"/>
      <c r="K250" s="21"/>
    </row>
    <row r="251" spans="1:11" x14ac:dyDescent="0.2">
      <c r="A251" s="20"/>
      <c r="F251" s="128" t="s">
        <v>124</v>
      </c>
      <c r="G251" s="128"/>
      <c r="H251" s="129">
        <f>+H247-H248-H250</f>
        <v>17675</v>
      </c>
      <c r="K251" s="21"/>
    </row>
    <row r="252" spans="1:11" x14ac:dyDescent="0.2">
      <c r="A252" s="20"/>
      <c r="K252" s="21"/>
    </row>
    <row r="253" spans="1:11" x14ac:dyDescent="0.2">
      <c r="A253" s="20"/>
      <c r="K253" s="21"/>
    </row>
    <row r="254" spans="1:11" ht="21" x14ac:dyDescent="0.25">
      <c r="A254" s="20"/>
      <c r="B254" s="62" t="s">
        <v>42</v>
      </c>
      <c r="C254" s="62" t="s">
        <v>112</v>
      </c>
      <c r="F254" s="283">
        <f>SUM(F259:F285)</f>
        <v>20725</v>
      </c>
      <c r="G254" s="305">
        <f>+F254/F239</f>
        <v>172.70833333333334</v>
      </c>
      <c r="K254" s="21"/>
    </row>
    <row r="255" spans="1:11" x14ac:dyDescent="0.2">
      <c r="A255" s="711" t="s">
        <v>29</v>
      </c>
      <c r="B255" s="712"/>
      <c r="K255" s="21"/>
    </row>
    <row r="256" spans="1:11" x14ac:dyDescent="0.2">
      <c r="A256" s="20" t="s">
        <v>189</v>
      </c>
      <c r="B256" s="64">
        <v>3</v>
      </c>
      <c r="C256" s="114">
        <v>800</v>
      </c>
      <c r="E256" s="114">
        <f>+B256*C256</f>
        <v>2400</v>
      </c>
      <c r="F256" s="114"/>
      <c r="K256" s="21"/>
    </row>
    <row r="257" spans="1:11" x14ac:dyDescent="0.2">
      <c r="A257" s="20" t="s">
        <v>26</v>
      </c>
      <c r="B257" s="64">
        <v>1</v>
      </c>
      <c r="C257" s="114">
        <v>2000</v>
      </c>
      <c r="E257" s="114">
        <f>+B257*C257</f>
        <v>2000</v>
      </c>
      <c r="F257" s="114"/>
      <c r="K257" s="21"/>
    </row>
    <row r="258" spans="1:11" x14ac:dyDescent="0.2">
      <c r="A258" s="20"/>
      <c r="B258" s="64"/>
      <c r="C258" s="114"/>
      <c r="E258" s="114">
        <f>+B258*C258</f>
        <v>0</v>
      </c>
      <c r="F258" s="114"/>
      <c r="K258" s="21"/>
    </row>
    <row r="259" spans="1:11" ht="16" thickBot="1" x14ac:dyDescent="0.25">
      <c r="A259" s="22" t="s">
        <v>200</v>
      </c>
      <c r="B259" s="301"/>
      <c r="C259" s="293">
        <v>7000</v>
      </c>
      <c r="D259" s="25"/>
      <c r="E259" s="114">
        <f>+B259*C259</f>
        <v>0</v>
      </c>
      <c r="F259" s="306">
        <f>SUM(E256:E259)</f>
        <v>4400</v>
      </c>
      <c r="G259" s="6" t="s">
        <v>28</v>
      </c>
      <c r="K259" s="21"/>
    </row>
    <row r="260" spans="1:11" x14ac:dyDescent="0.2">
      <c r="A260" s="20"/>
      <c r="C260" s="114"/>
      <c r="E260" s="114"/>
      <c r="F260" s="307"/>
      <c r="K260" s="21"/>
    </row>
    <row r="261" spans="1:11" x14ac:dyDescent="0.2">
      <c r="A261" s="20" t="s">
        <v>181</v>
      </c>
      <c r="B261" s="64">
        <v>1</v>
      </c>
      <c r="C261" s="296">
        <v>1400</v>
      </c>
      <c r="E261" s="114">
        <f>+B261*C261</f>
        <v>1400</v>
      </c>
      <c r="F261" s="307"/>
      <c r="K261" s="21"/>
    </row>
    <row r="262" spans="1:11" x14ac:dyDescent="0.2">
      <c r="A262" s="20" t="s">
        <v>30</v>
      </c>
      <c r="B262" s="300">
        <v>6</v>
      </c>
      <c r="C262" s="114">
        <v>700</v>
      </c>
      <c r="E262" s="114">
        <f>+B262*C262</f>
        <v>4200</v>
      </c>
      <c r="F262" s="307"/>
      <c r="K262" s="21"/>
    </row>
    <row r="263" spans="1:11" x14ac:dyDescent="0.2">
      <c r="A263" s="20" t="s">
        <v>374</v>
      </c>
      <c r="B263" s="300">
        <v>1</v>
      </c>
      <c r="C263" s="114">
        <v>1000</v>
      </c>
      <c r="E263" s="114">
        <f>+B263*C263</f>
        <v>1000</v>
      </c>
      <c r="F263" s="307"/>
      <c r="K263" s="21"/>
    </row>
    <row r="264" spans="1:11" x14ac:dyDescent="0.2">
      <c r="A264" s="20" t="s">
        <v>372</v>
      </c>
      <c r="B264" s="300">
        <v>8</v>
      </c>
      <c r="C264" s="114">
        <v>400</v>
      </c>
      <c r="E264" s="114"/>
      <c r="F264" s="307"/>
      <c r="K264" s="21"/>
    </row>
    <row r="265" spans="1:11" x14ac:dyDescent="0.2">
      <c r="A265" s="20" t="s">
        <v>278</v>
      </c>
      <c r="B265" s="300"/>
      <c r="C265" s="114">
        <v>400</v>
      </c>
      <c r="E265" s="114">
        <f>+B265*C265</f>
        <v>0</v>
      </c>
      <c r="F265" s="307"/>
      <c r="K265" s="21"/>
    </row>
    <row r="266" spans="1:11" x14ac:dyDescent="0.2">
      <c r="A266" s="20" t="s">
        <v>371</v>
      </c>
      <c r="B266" s="300"/>
      <c r="C266" s="114">
        <v>1000</v>
      </c>
      <c r="E266" s="114">
        <f>+B266*C266</f>
        <v>0</v>
      </c>
      <c r="F266" s="307"/>
      <c r="K266" s="21"/>
    </row>
    <row r="267" spans="1:11" ht="16" thickBot="1" x14ac:dyDescent="0.25">
      <c r="A267" s="22" t="s">
        <v>217</v>
      </c>
      <c r="B267" s="301"/>
      <c r="C267" s="293">
        <v>1</v>
      </c>
      <c r="D267" s="25"/>
      <c r="E267" s="303">
        <f>+B267*C267</f>
        <v>0</v>
      </c>
      <c r="F267" s="306">
        <f>SUM(E261:E267)</f>
        <v>6600</v>
      </c>
      <c r="G267" s="6" t="s">
        <v>30</v>
      </c>
      <c r="K267" s="21"/>
    </row>
    <row r="268" spans="1:11" x14ac:dyDescent="0.2">
      <c r="A268" s="20"/>
      <c r="C268" s="114"/>
      <c r="E268" s="114"/>
      <c r="F268" s="307"/>
      <c r="K268" s="21"/>
    </row>
    <row r="269" spans="1:11" x14ac:dyDescent="0.2">
      <c r="A269" s="20"/>
      <c r="C269" s="114"/>
      <c r="E269" s="114"/>
      <c r="F269" s="307"/>
      <c r="K269" s="21"/>
    </row>
    <row r="270" spans="1:11" x14ac:dyDescent="0.2">
      <c r="A270" s="169" t="s">
        <v>129</v>
      </c>
      <c r="B270" s="61"/>
      <c r="C270" s="114"/>
      <c r="E270" s="114"/>
      <c r="F270" s="307"/>
      <c r="K270" s="21"/>
    </row>
    <row r="271" spans="1:11" x14ac:dyDescent="0.2">
      <c r="A271" s="20" t="s">
        <v>375</v>
      </c>
      <c r="B271" s="300">
        <v>120</v>
      </c>
      <c r="C271" s="114">
        <v>60</v>
      </c>
      <c r="E271" s="114">
        <f>+B271*C271</f>
        <v>7200</v>
      </c>
      <c r="F271" s="307"/>
      <c r="K271" s="21"/>
    </row>
    <row r="272" spans="1:11" x14ac:dyDescent="0.2">
      <c r="A272" s="20" t="s">
        <v>317</v>
      </c>
      <c r="B272" s="300"/>
      <c r="C272" s="114">
        <v>60</v>
      </c>
      <c r="E272" s="114">
        <f>+B272*C272</f>
        <v>0</v>
      </c>
      <c r="F272" s="307"/>
      <c r="K272" s="21"/>
    </row>
    <row r="273" spans="1:11" x14ac:dyDescent="0.2">
      <c r="A273" s="20" t="s">
        <v>290</v>
      </c>
      <c r="B273" s="300"/>
      <c r="C273" s="114">
        <v>100</v>
      </c>
      <c r="E273" s="114">
        <f>+B273*C273</f>
        <v>0</v>
      </c>
      <c r="F273" s="307"/>
      <c r="K273" s="21"/>
    </row>
    <row r="274" spans="1:11" x14ac:dyDescent="0.2">
      <c r="A274" s="20" t="s">
        <v>38</v>
      </c>
      <c r="B274" s="300"/>
      <c r="C274" s="114">
        <v>25</v>
      </c>
      <c r="E274" s="114">
        <f>+B274*C274</f>
        <v>0</v>
      </c>
      <c r="F274" s="307"/>
      <c r="K274" s="21"/>
    </row>
    <row r="275" spans="1:11" x14ac:dyDescent="0.2">
      <c r="A275" s="20"/>
      <c r="C275" s="114"/>
      <c r="E275" s="114"/>
      <c r="F275" s="307"/>
      <c r="K275" s="21"/>
    </row>
    <row r="276" spans="1:11" x14ac:dyDescent="0.2">
      <c r="A276" s="20" t="s">
        <v>31</v>
      </c>
      <c r="B276" s="300">
        <v>8</v>
      </c>
      <c r="C276" s="114">
        <v>250</v>
      </c>
      <c r="E276" s="114">
        <f>+B276*C276</f>
        <v>2000</v>
      </c>
      <c r="F276" s="307"/>
      <c r="K276" s="21"/>
    </row>
    <row r="277" spans="1:11" x14ac:dyDescent="0.2">
      <c r="A277" s="20" t="s">
        <v>279</v>
      </c>
      <c r="B277" s="300"/>
      <c r="C277" s="114"/>
      <c r="E277" s="114">
        <f>+B277*C277</f>
        <v>0</v>
      </c>
      <c r="F277" s="307"/>
      <c r="K277" s="21"/>
    </row>
    <row r="278" spans="1:11" ht="16" thickBot="1" x14ac:dyDescent="0.25">
      <c r="A278" s="22" t="s">
        <v>47</v>
      </c>
      <c r="B278" s="304">
        <v>15</v>
      </c>
      <c r="C278" s="303">
        <v>35</v>
      </c>
      <c r="D278" s="25"/>
      <c r="E278" s="293">
        <f>+B278*C278</f>
        <v>525</v>
      </c>
      <c r="F278" s="306">
        <f>SUM(E271:E278)</f>
        <v>9725</v>
      </c>
      <c r="G278" s="6" t="s">
        <v>281</v>
      </c>
      <c r="K278" s="21"/>
    </row>
    <row r="279" spans="1:11" x14ac:dyDescent="0.2">
      <c r="A279" s="20"/>
      <c r="B279" s="47"/>
      <c r="C279" s="296"/>
      <c r="E279" s="114"/>
      <c r="F279" s="307"/>
      <c r="K279" s="21"/>
    </row>
    <row r="280" spans="1:11" x14ac:dyDescent="0.2">
      <c r="A280" s="20"/>
      <c r="B280" s="47"/>
      <c r="C280" s="296"/>
      <c r="E280" s="114"/>
      <c r="F280" s="307"/>
      <c r="K280" s="21"/>
    </row>
    <row r="281" spans="1:11" x14ac:dyDescent="0.2">
      <c r="A281" s="20" t="s">
        <v>190</v>
      </c>
      <c r="B281" s="64"/>
      <c r="C281" s="296">
        <v>1500</v>
      </c>
      <c r="E281" s="114">
        <f>+B281*C281</f>
        <v>0</v>
      </c>
      <c r="F281" s="307"/>
      <c r="K281" s="21"/>
    </row>
    <row r="282" spans="1:11" x14ac:dyDescent="0.2">
      <c r="A282" s="20" t="s">
        <v>318</v>
      </c>
      <c r="B282" s="64"/>
      <c r="C282" s="296">
        <f>+F239</f>
        <v>120</v>
      </c>
      <c r="E282" s="114">
        <f>+B282*C282</f>
        <v>0</v>
      </c>
      <c r="F282" s="307"/>
      <c r="K282" s="21"/>
    </row>
    <row r="283" spans="1:11" x14ac:dyDescent="0.2">
      <c r="A283" s="20" t="s">
        <v>87</v>
      </c>
      <c r="B283" s="64"/>
      <c r="C283" s="296">
        <v>700</v>
      </c>
      <c r="E283" s="114">
        <f>+B283*C283</f>
        <v>0</v>
      </c>
      <c r="F283" s="307"/>
      <c r="K283" s="21"/>
    </row>
    <row r="284" spans="1:11" x14ac:dyDescent="0.2">
      <c r="A284" s="20" t="s">
        <v>263</v>
      </c>
      <c r="B284" s="64"/>
      <c r="C284" s="296">
        <v>30</v>
      </c>
      <c r="E284" s="114">
        <f>+B284*C284</f>
        <v>0</v>
      </c>
      <c r="F284" s="307"/>
      <c r="K284" s="21"/>
    </row>
    <row r="285" spans="1:11" ht="16" thickBot="1" x14ac:dyDescent="0.25">
      <c r="A285" s="22" t="s">
        <v>98</v>
      </c>
      <c r="B285" s="301"/>
      <c r="C285" s="303">
        <v>10</v>
      </c>
      <c r="D285" s="25"/>
      <c r="E285" s="293">
        <f>+B285*C285</f>
        <v>0</v>
      </c>
      <c r="F285" s="306">
        <f>SUM(E281:E285)</f>
        <v>0</v>
      </c>
      <c r="G285" s="6" t="s">
        <v>282</v>
      </c>
      <c r="K285" s="21"/>
    </row>
    <row r="286" spans="1:11" ht="16" thickBot="1" x14ac:dyDescent="0.25">
      <c r="A286" s="22"/>
      <c r="B286" s="25"/>
      <c r="C286" s="293"/>
      <c r="D286" s="25"/>
      <c r="E286" s="293"/>
      <c r="F286" s="293"/>
      <c r="G286" s="25"/>
      <c r="H286" s="25"/>
      <c r="I286" s="25"/>
      <c r="J286" s="25"/>
      <c r="K286" s="23"/>
    </row>
    <row r="287" spans="1:11" ht="24" x14ac:dyDescent="0.3">
      <c r="A287" s="18"/>
      <c r="B287" s="24"/>
      <c r="C287" s="297" t="s">
        <v>507</v>
      </c>
      <c r="D287" s="24"/>
      <c r="E287" s="24"/>
      <c r="F287" s="24" t="s">
        <v>508</v>
      </c>
      <c r="G287" s="24"/>
      <c r="H287" s="24"/>
      <c r="I287" s="24"/>
      <c r="J287" s="24"/>
      <c r="K287" s="19"/>
    </row>
    <row r="288" spans="1:11" x14ac:dyDescent="0.2">
      <c r="A288" s="20"/>
      <c r="K288" s="21"/>
    </row>
    <row r="289" spans="1:11" x14ac:dyDescent="0.2">
      <c r="A289" s="20"/>
      <c r="G289" t="s">
        <v>280</v>
      </c>
      <c r="K289" s="21"/>
    </row>
    <row r="290" spans="1:11" x14ac:dyDescent="0.2">
      <c r="A290" s="20"/>
      <c r="C290" s="62" t="s">
        <v>88</v>
      </c>
      <c r="F290" s="62" t="s">
        <v>42</v>
      </c>
      <c r="H290" s="188" t="s">
        <v>88</v>
      </c>
      <c r="K290" s="21"/>
    </row>
    <row r="291" spans="1:11" x14ac:dyDescent="0.2">
      <c r="A291" s="20" t="s">
        <v>101</v>
      </c>
      <c r="C291" s="302">
        <v>295</v>
      </c>
      <c r="F291" s="64">
        <v>100</v>
      </c>
      <c r="G291" s="138">
        <f>+F291/20</f>
        <v>5</v>
      </c>
      <c r="H291" s="299">
        <f>+F291*C291</f>
        <v>29500</v>
      </c>
      <c r="K291" s="287"/>
    </row>
    <row r="292" spans="1:11" x14ac:dyDescent="0.2">
      <c r="A292" s="20" t="s">
        <v>103</v>
      </c>
      <c r="C292" s="302"/>
      <c r="F292" s="64"/>
      <c r="G292" s="138">
        <f>+F292/20</f>
        <v>0</v>
      </c>
      <c r="H292" s="299">
        <f>+F292*C292</f>
        <v>0</v>
      </c>
      <c r="K292" s="287"/>
    </row>
    <row r="293" spans="1:11" x14ac:dyDescent="0.2">
      <c r="A293" s="20" t="s">
        <v>346</v>
      </c>
      <c r="C293" s="302"/>
      <c r="F293" s="64"/>
      <c r="G293" s="138"/>
      <c r="H293" s="298">
        <f t="shared" ref="H293:H298" si="11">+F293*C293</f>
        <v>0</v>
      </c>
      <c r="K293" s="287"/>
    </row>
    <row r="294" spans="1:11" x14ac:dyDescent="0.2">
      <c r="A294" s="20" t="s">
        <v>347</v>
      </c>
      <c r="C294" s="302"/>
      <c r="F294" s="64"/>
      <c r="H294" s="298">
        <f t="shared" si="11"/>
        <v>0</v>
      </c>
      <c r="K294" s="287"/>
    </row>
    <row r="295" spans="1:11" x14ac:dyDescent="0.2">
      <c r="A295" s="20" t="s">
        <v>348</v>
      </c>
      <c r="C295" s="302"/>
      <c r="F295" s="64"/>
      <c r="H295" s="298">
        <f t="shared" si="11"/>
        <v>0</v>
      </c>
      <c r="K295" s="21"/>
    </row>
    <row r="296" spans="1:11" x14ac:dyDescent="0.2">
      <c r="A296" s="20"/>
      <c r="C296" s="302"/>
      <c r="F296" s="64"/>
      <c r="H296" s="298">
        <f t="shared" si="11"/>
        <v>0</v>
      </c>
      <c r="K296" s="21"/>
    </row>
    <row r="297" spans="1:11" x14ac:dyDescent="0.2">
      <c r="A297" s="20"/>
      <c r="C297" s="302"/>
      <c r="F297" s="122"/>
      <c r="H297" s="298">
        <f t="shared" si="11"/>
        <v>0</v>
      </c>
      <c r="K297" s="21"/>
    </row>
    <row r="298" spans="1:11" x14ac:dyDescent="0.2">
      <c r="A298" s="20"/>
      <c r="C298" s="308"/>
      <c r="F298" s="122"/>
      <c r="H298" s="298">
        <f t="shared" si="11"/>
        <v>0</v>
      </c>
      <c r="K298" s="21"/>
    </row>
    <row r="299" spans="1:11" x14ac:dyDescent="0.2">
      <c r="A299" s="20"/>
      <c r="F299" s="107" t="s">
        <v>90</v>
      </c>
      <c r="G299" s="107"/>
      <c r="H299" s="185">
        <f>SUM(H291:H298)</f>
        <v>29500</v>
      </c>
      <c r="K299" s="21"/>
    </row>
    <row r="300" spans="1:11" x14ac:dyDescent="0.2">
      <c r="A300" s="20"/>
      <c r="C300" s="168"/>
      <c r="F300" s="105" t="s">
        <v>107</v>
      </c>
      <c r="G300" s="105"/>
      <c r="H300" s="186">
        <f>+F306</f>
        <v>16128</v>
      </c>
      <c r="K300" s="21"/>
    </row>
    <row r="301" spans="1:11" ht="16" thickBot="1" x14ac:dyDescent="0.25">
      <c r="A301" s="20"/>
      <c r="F301" s="103" t="s">
        <v>118</v>
      </c>
      <c r="G301" s="103"/>
      <c r="H301" s="187">
        <f>+H299-H300</f>
        <v>13372</v>
      </c>
      <c r="K301" s="21"/>
    </row>
    <row r="302" spans="1:11" ht="16" thickTop="1" x14ac:dyDescent="0.2">
      <c r="A302" s="20"/>
      <c r="F302" t="s">
        <v>106</v>
      </c>
      <c r="H302" s="111"/>
      <c r="K302" s="21"/>
    </row>
    <row r="303" spans="1:11" x14ac:dyDescent="0.2">
      <c r="A303" s="20"/>
      <c r="F303" s="128" t="s">
        <v>124</v>
      </c>
      <c r="G303" s="128"/>
      <c r="H303" s="129">
        <f>+H299-H300-H302</f>
        <v>13372</v>
      </c>
      <c r="K303" s="21"/>
    </row>
    <row r="304" spans="1:11" x14ac:dyDescent="0.2">
      <c r="A304" s="20"/>
      <c r="K304" s="21"/>
    </row>
    <row r="305" spans="1:11" x14ac:dyDescent="0.2">
      <c r="A305" s="20"/>
      <c r="K305" s="21"/>
    </row>
    <row r="306" spans="1:11" ht="21" x14ac:dyDescent="0.25">
      <c r="A306" s="20"/>
      <c r="B306" s="62" t="s">
        <v>42</v>
      </c>
      <c r="C306" s="62" t="s">
        <v>112</v>
      </c>
      <c r="F306" s="283">
        <f>SUM(F309:F338)</f>
        <v>16128</v>
      </c>
      <c r="G306" s="305">
        <f>+F306/F291</f>
        <v>161.28</v>
      </c>
      <c r="K306" s="21"/>
    </row>
    <row r="307" spans="1:11" x14ac:dyDescent="0.2">
      <c r="A307" s="711" t="s">
        <v>29</v>
      </c>
      <c r="B307" s="712"/>
      <c r="K307" s="21"/>
    </row>
    <row r="308" spans="1:11" x14ac:dyDescent="0.2">
      <c r="A308" s="20" t="s">
        <v>189</v>
      </c>
      <c r="B308" s="64">
        <v>3</v>
      </c>
      <c r="C308" s="114">
        <v>700</v>
      </c>
      <c r="E308" s="114">
        <f>+B308*C308</f>
        <v>2100</v>
      </c>
      <c r="F308" s="114"/>
      <c r="K308" s="21"/>
    </row>
    <row r="309" spans="1:11" x14ac:dyDescent="0.2">
      <c r="A309" s="20" t="s">
        <v>26</v>
      </c>
      <c r="B309" s="64">
        <v>1</v>
      </c>
      <c r="C309" s="114">
        <v>1900</v>
      </c>
      <c r="E309" s="114">
        <f>+B309*C309</f>
        <v>1900</v>
      </c>
      <c r="F309" s="114"/>
      <c r="K309" s="21"/>
    </row>
    <row r="310" spans="1:11" x14ac:dyDescent="0.2">
      <c r="A310" s="20"/>
      <c r="B310" s="64"/>
      <c r="C310" s="114"/>
      <c r="E310" s="114">
        <f>+B310*C310</f>
        <v>0</v>
      </c>
      <c r="F310" s="114"/>
      <c r="K310" s="21"/>
    </row>
    <row r="311" spans="1:11" ht="16" thickBot="1" x14ac:dyDescent="0.25">
      <c r="A311" s="22" t="s">
        <v>200</v>
      </c>
      <c r="B311" s="301"/>
      <c r="C311" s="293">
        <v>3500</v>
      </c>
      <c r="D311" s="25"/>
      <c r="E311" s="114">
        <f>+B311*C311</f>
        <v>0</v>
      </c>
      <c r="F311" s="306">
        <f>SUM(E308:E311)</f>
        <v>4000</v>
      </c>
      <c r="G311" s="6" t="s">
        <v>28</v>
      </c>
      <c r="K311" s="21"/>
    </row>
    <row r="312" spans="1:11" x14ac:dyDescent="0.2">
      <c r="A312" s="20"/>
      <c r="C312" s="114"/>
      <c r="E312" s="114"/>
      <c r="F312" s="307"/>
      <c r="K312" s="21"/>
    </row>
    <row r="313" spans="1:11" x14ac:dyDescent="0.2">
      <c r="A313" s="20" t="s">
        <v>181</v>
      </c>
      <c r="B313" s="64">
        <v>1</v>
      </c>
      <c r="C313" s="296">
        <v>1400</v>
      </c>
      <c r="E313" s="114">
        <f>+B313*C313</f>
        <v>1400</v>
      </c>
      <c r="F313" s="307"/>
      <c r="K313" s="21"/>
    </row>
    <row r="314" spans="1:11" x14ac:dyDescent="0.2">
      <c r="A314" s="20" t="s">
        <v>30</v>
      </c>
      <c r="B314" s="300">
        <v>5</v>
      </c>
      <c r="C314" s="114">
        <v>700</v>
      </c>
      <c r="E314" s="114">
        <f>+B314*C314</f>
        <v>3500</v>
      </c>
      <c r="F314" s="307"/>
      <c r="K314" s="21"/>
    </row>
    <row r="315" spans="1:11" x14ac:dyDescent="0.2">
      <c r="A315" s="20" t="s">
        <v>374</v>
      </c>
      <c r="B315" s="300"/>
      <c r="C315" s="114">
        <v>1000</v>
      </c>
      <c r="E315" s="114">
        <f>+B315*C315</f>
        <v>0</v>
      </c>
      <c r="F315" s="307"/>
      <c r="K315" s="21"/>
    </row>
    <row r="316" spans="1:11" x14ac:dyDescent="0.2">
      <c r="A316" s="20" t="s">
        <v>372</v>
      </c>
      <c r="B316" s="300"/>
      <c r="C316" s="114">
        <v>400</v>
      </c>
      <c r="E316" s="114"/>
      <c r="F316" s="307"/>
      <c r="K316" s="21"/>
    </row>
    <row r="317" spans="1:11" x14ac:dyDescent="0.2">
      <c r="A317" s="20" t="s">
        <v>278</v>
      </c>
      <c r="B317" s="300"/>
      <c r="C317" s="114">
        <v>400</v>
      </c>
      <c r="E317" s="114">
        <f>+B317*C317</f>
        <v>0</v>
      </c>
      <c r="F317" s="307"/>
      <c r="K317" s="21"/>
    </row>
    <row r="318" spans="1:11" x14ac:dyDescent="0.2">
      <c r="A318" s="20"/>
      <c r="B318" s="300"/>
      <c r="C318" s="114">
        <v>1000</v>
      </c>
      <c r="E318" s="114">
        <f>+B318*C318</f>
        <v>0</v>
      </c>
      <c r="F318" s="307"/>
      <c r="K318" s="21"/>
    </row>
    <row r="319" spans="1:11" ht="16" thickBot="1" x14ac:dyDescent="0.25">
      <c r="A319" s="22" t="s">
        <v>217</v>
      </c>
      <c r="B319" s="301"/>
      <c r="C319" s="293">
        <v>500</v>
      </c>
      <c r="D319" s="25"/>
      <c r="E319" s="303">
        <f>+B319*C319</f>
        <v>0</v>
      </c>
      <c r="F319" s="306">
        <f>SUM(E313:E319)</f>
        <v>4900</v>
      </c>
      <c r="G319" s="6" t="s">
        <v>30</v>
      </c>
      <c r="K319" s="21"/>
    </row>
    <row r="320" spans="1:11" x14ac:dyDescent="0.2">
      <c r="A320" s="20"/>
      <c r="C320" s="114"/>
      <c r="E320" s="114"/>
      <c r="F320" s="307"/>
      <c r="K320" s="21"/>
    </row>
    <row r="321" spans="1:11" x14ac:dyDescent="0.2">
      <c r="A321" s="20"/>
      <c r="C321" s="114"/>
      <c r="E321" s="114"/>
      <c r="F321" s="307"/>
      <c r="K321" s="21"/>
    </row>
    <row r="322" spans="1:11" x14ac:dyDescent="0.2">
      <c r="A322" s="169" t="s">
        <v>129</v>
      </c>
      <c r="B322" s="61"/>
      <c r="C322" s="114"/>
      <c r="E322" s="114"/>
      <c r="F322" s="307"/>
      <c r="K322" s="21"/>
    </row>
    <row r="323" spans="1:11" x14ac:dyDescent="0.2">
      <c r="A323" s="20" t="s">
        <v>103</v>
      </c>
      <c r="B323" s="300">
        <v>100</v>
      </c>
      <c r="C323" s="114">
        <v>55</v>
      </c>
      <c r="E323" s="114">
        <f>+B323*C323</f>
        <v>5500</v>
      </c>
      <c r="F323" s="307"/>
      <c r="K323" s="21"/>
    </row>
    <row r="324" spans="1:11" x14ac:dyDescent="0.2">
      <c r="A324" s="20" t="s">
        <v>101</v>
      </c>
      <c r="B324" s="300"/>
      <c r="C324" s="114">
        <v>85</v>
      </c>
      <c r="E324" s="114">
        <f>+B324*C324</f>
        <v>0</v>
      </c>
      <c r="F324" s="307"/>
      <c r="K324" s="21"/>
    </row>
    <row r="325" spans="1:11" x14ac:dyDescent="0.2">
      <c r="A325" s="20" t="s">
        <v>290</v>
      </c>
      <c r="B325" s="300"/>
      <c r="C325" s="114">
        <v>100</v>
      </c>
      <c r="E325" s="114">
        <f>+B325*C325</f>
        <v>0</v>
      </c>
      <c r="F325" s="307"/>
      <c r="K325" s="21"/>
    </row>
    <row r="326" spans="1:11" x14ac:dyDescent="0.2">
      <c r="A326" s="20" t="s">
        <v>38</v>
      </c>
      <c r="B326" s="300"/>
      <c r="C326" s="114">
        <v>25</v>
      </c>
      <c r="E326" s="114">
        <f>+B326*C326</f>
        <v>0</v>
      </c>
      <c r="F326" s="307"/>
      <c r="K326" s="21"/>
    </row>
    <row r="327" spans="1:11" x14ac:dyDescent="0.2">
      <c r="A327" s="20"/>
      <c r="C327" s="114"/>
      <c r="E327" s="114"/>
      <c r="F327" s="307"/>
      <c r="K327" s="21"/>
    </row>
    <row r="328" spans="1:11" x14ac:dyDescent="0.2">
      <c r="A328" s="20" t="s">
        <v>31</v>
      </c>
      <c r="B328" s="300">
        <v>6</v>
      </c>
      <c r="C328" s="114">
        <v>250</v>
      </c>
      <c r="E328" s="114">
        <f>+B328*C328</f>
        <v>1500</v>
      </c>
      <c r="F328" s="307"/>
      <c r="K328" s="21"/>
    </row>
    <row r="329" spans="1:11" x14ac:dyDescent="0.2">
      <c r="A329" s="20" t="s">
        <v>279</v>
      </c>
      <c r="B329" s="300"/>
      <c r="C329" s="114"/>
      <c r="E329" s="114">
        <f>+B329*C329</f>
        <v>0</v>
      </c>
      <c r="F329" s="307"/>
      <c r="K329" s="21"/>
    </row>
    <row r="330" spans="1:11" ht="16" thickBot="1" x14ac:dyDescent="0.25">
      <c r="A330" s="22" t="s">
        <v>47</v>
      </c>
      <c r="B330" s="304">
        <v>6</v>
      </c>
      <c r="C330" s="303">
        <v>38</v>
      </c>
      <c r="D330" s="25"/>
      <c r="E330" s="293">
        <f>+B330*C330</f>
        <v>228</v>
      </c>
      <c r="F330" s="306">
        <f>SUM(E323:E330)</f>
        <v>7228</v>
      </c>
      <c r="G330" s="6" t="s">
        <v>281</v>
      </c>
      <c r="K330" s="21"/>
    </row>
    <row r="331" spans="1:11" x14ac:dyDescent="0.2">
      <c r="A331" s="20"/>
      <c r="B331" s="47"/>
      <c r="C331" s="296"/>
      <c r="E331" s="114"/>
      <c r="F331" s="307"/>
      <c r="K331" s="21"/>
    </row>
    <row r="332" spans="1:11" x14ac:dyDescent="0.2">
      <c r="A332" s="20"/>
      <c r="B332" s="47"/>
      <c r="C332" s="296"/>
      <c r="E332" s="114"/>
      <c r="F332" s="307"/>
      <c r="K332" s="21"/>
    </row>
    <row r="333" spans="1:11" x14ac:dyDescent="0.2">
      <c r="A333" s="20"/>
      <c r="B333" s="64"/>
      <c r="C333" s="296"/>
      <c r="E333" s="114">
        <f>+B333*C333</f>
        <v>0</v>
      </c>
      <c r="F333" s="307"/>
      <c r="K333" s="21"/>
    </row>
    <row r="334" spans="1:11" x14ac:dyDescent="0.2">
      <c r="A334" s="20"/>
      <c r="B334" s="64"/>
      <c r="C334" s="296"/>
      <c r="E334" s="114">
        <f>+B334*C334</f>
        <v>0</v>
      </c>
      <c r="F334" s="307"/>
      <c r="K334" s="21"/>
    </row>
    <row r="335" spans="1:11" x14ac:dyDescent="0.2">
      <c r="A335" s="20"/>
      <c r="B335" s="64"/>
      <c r="C335" s="296">
        <v>700</v>
      </c>
      <c r="E335" s="114">
        <f>+B335*C335</f>
        <v>0</v>
      </c>
      <c r="F335" s="307"/>
      <c r="K335" s="21"/>
    </row>
    <row r="336" spans="1:11" x14ac:dyDescent="0.2">
      <c r="A336" s="20" t="s">
        <v>263</v>
      </c>
      <c r="B336" s="64"/>
      <c r="C336" s="296">
        <v>30</v>
      </c>
      <c r="E336" s="114">
        <f>+B336*C336</f>
        <v>0</v>
      </c>
      <c r="F336" s="307"/>
      <c r="K336" s="21"/>
    </row>
    <row r="337" spans="1:11" ht="16" thickBot="1" x14ac:dyDescent="0.25">
      <c r="A337" s="22" t="s">
        <v>98</v>
      </c>
      <c r="B337" s="301"/>
      <c r="C337" s="303">
        <v>10</v>
      </c>
      <c r="D337" s="25"/>
      <c r="E337" s="293">
        <f>+B337*C337</f>
        <v>0</v>
      </c>
      <c r="F337" s="306">
        <f>SUM(E333:E337)</f>
        <v>0</v>
      </c>
      <c r="G337" s="6" t="s">
        <v>282</v>
      </c>
      <c r="K337" s="21"/>
    </row>
    <row r="338" spans="1:11" ht="16" thickBot="1" x14ac:dyDescent="0.25">
      <c r="A338" s="22"/>
      <c r="B338" s="25"/>
      <c r="C338" s="293"/>
      <c r="D338" s="25"/>
      <c r="E338" s="293"/>
      <c r="F338" s="293"/>
      <c r="G338" s="25"/>
      <c r="H338" s="25"/>
      <c r="I338" s="25"/>
      <c r="J338" s="25"/>
      <c r="K338" s="23"/>
    </row>
    <row r="339" spans="1:11" ht="16" thickBot="1" x14ac:dyDescent="0.25">
      <c r="A339" s="22"/>
      <c r="B339" s="25"/>
      <c r="C339" s="293"/>
      <c r="D339" s="25"/>
      <c r="E339" s="293"/>
      <c r="F339" s="293"/>
      <c r="G339" s="25"/>
      <c r="H339" s="25"/>
      <c r="I339" s="25"/>
      <c r="J339" s="25"/>
      <c r="K339" s="23"/>
    </row>
    <row r="340" spans="1:11" ht="24" x14ac:dyDescent="0.3">
      <c r="A340" s="18"/>
      <c r="B340" s="24"/>
      <c r="C340" s="297" t="s">
        <v>517</v>
      </c>
      <c r="D340" s="24"/>
      <c r="E340" s="24"/>
      <c r="F340" s="24"/>
      <c r="G340" s="24"/>
      <c r="H340" s="24"/>
      <c r="I340" s="24"/>
      <c r="J340" s="24"/>
      <c r="K340" s="19"/>
    </row>
    <row r="341" spans="1:11" x14ac:dyDescent="0.2">
      <c r="A341" s="20"/>
      <c r="K341" s="21"/>
    </row>
    <row r="342" spans="1:11" x14ac:dyDescent="0.2">
      <c r="A342" s="20"/>
      <c r="G342" t="s">
        <v>280</v>
      </c>
      <c r="K342" s="21"/>
    </row>
    <row r="343" spans="1:11" x14ac:dyDescent="0.2">
      <c r="A343" s="20"/>
      <c r="C343" s="62" t="s">
        <v>88</v>
      </c>
      <c r="F343" s="62" t="s">
        <v>42</v>
      </c>
      <c r="H343" s="188" t="s">
        <v>88</v>
      </c>
      <c r="K343" s="21"/>
    </row>
    <row r="344" spans="1:11" x14ac:dyDescent="0.2">
      <c r="A344" s="20" t="s">
        <v>511</v>
      </c>
      <c r="C344" s="302">
        <v>350</v>
      </c>
      <c r="F344" s="64">
        <v>280</v>
      </c>
      <c r="G344" s="138">
        <f>+F344/20</f>
        <v>14</v>
      </c>
      <c r="H344" s="299">
        <f>+F344*C344</f>
        <v>98000</v>
      </c>
      <c r="K344" s="287"/>
    </row>
    <row r="345" spans="1:11" x14ac:dyDescent="0.2">
      <c r="A345" s="20" t="s">
        <v>512</v>
      </c>
      <c r="C345" s="302"/>
      <c r="F345" s="64"/>
      <c r="G345" s="138">
        <f>+F345/20</f>
        <v>0</v>
      </c>
      <c r="H345" s="299">
        <f>+F345*C345</f>
        <v>0</v>
      </c>
      <c r="K345" s="287"/>
    </row>
    <row r="346" spans="1:11" x14ac:dyDescent="0.2">
      <c r="A346" s="20" t="s">
        <v>346</v>
      </c>
      <c r="C346" s="302">
        <v>300</v>
      </c>
      <c r="F346" s="64">
        <v>35</v>
      </c>
      <c r="G346" s="138"/>
      <c r="H346" s="298">
        <f t="shared" ref="H346:H351" si="12">+F346*C346</f>
        <v>10500</v>
      </c>
      <c r="K346" s="287"/>
    </row>
    <row r="347" spans="1:11" x14ac:dyDescent="0.2">
      <c r="A347" s="20" t="s">
        <v>515</v>
      </c>
      <c r="C347" s="302">
        <v>1500</v>
      </c>
      <c r="F347" s="64">
        <v>1</v>
      </c>
      <c r="H347" s="298">
        <f t="shared" si="12"/>
        <v>1500</v>
      </c>
      <c r="K347" s="287"/>
    </row>
    <row r="348" spans="1:11" x14ac:dyDescent="0.2">
      <c r="A348" s="20" t="s">
        <v>348</v>
      </c>
      <c r="C348" s="302"/>
      <c r="F348" s="64"/>
      <c r="H348" s="298">
        <f t="shared" si="12"/>
        <v>0</v>
      </c>
      <c r="K348" s="21"/>
    </row>
    <row r="349" spans="1:11" x14ac:dyDescent="0.2">
      <c r="A349" s="20"/>
      <c r="C349" s="302"/>
      <c r="F349" s="64"/>
      <c r="H349" s="298">
        <f t="shared" si="12"/>
        <v>0</v>
      </c>
      <c r="K349" s="21"/>
    </row>
    <row r="350" spans="1:11" x14ac:dyDescent="0.2">
      <c r="A350" s="20"/>
      <c r="C350" s="302"/>
      <c r="F350" s="122"/>
      <c r="H350" s="298">
        <f t="shared" si="12"/>
        <v>0</v>
      </c>
      <c r="K350" s="21"/>
    </row>
    <row r="351" spans="1:11" x14ac:dyDescent="0.2">
      <c r="A351" s="20"/>
      <c r="C351" s="308"/>
      <c r="F351" s="122"/>
      <c r="H351" s="298">
        <f t="shared" si="12"/>
        <v>0</v>
      </c>
      <c r="K351" s="21"/>
    </row>
    <row r="352" spans="1:11" x14ac:dyDescent="0.2">
      <c r="A352" s="20"/>
      <c r="F352" s="107" t="s">
        <v>90</v>
      </c>
      <c r="G352" s="107"/>
      <c r="H352" s="185">
        <f>SUM(H344:H351)</f>
        <v>110000</v>
      </c>
      <c r="K352" s="21"/>
    </row>
    <row r="353" spans="1:11" x14ac:dyDescent="0.2">
      <c r="A353" s="20"/>
      <c r="C353" s="168"/>
      <c r="F353" s="105" t="s">
        <v>107</v>
      </c>
      <c r="G353" s="105"/>
      <c r="H353" s="186">
        <f>+F359</f>
        <v>72750</v>
      </c>
      <c r="K353" s="21"/>
    </row>
    <row r="354" spans="1:11" ht="16" thickBot="1" x14ac:dyDescent="0.25">
      <c r="A354" s="20"/>
      <c r="F354" s="103" t="s">
        <v>118</v>
      </c>
      <c r="G354" s="103"/>
      <c r="H354" s="187">
        <f>+H352-H353</f>
        <v>37250</v>
      </c>
      <c r="K354" s="21"/>
    </row>
    <row r="355" spans="1:11" ht="16" thickTop="1" x14ac:dyDescent="0.2">
      <c r="A355" s="20"/>
      <c r="F355" t="s">
        <v>106</v>
      </c>
      <c r="H355" s="111"/>
      <c r="K355" s="21"/>
    </row>
    <row r="356" spans="1:11" x14ac:dyDescent="0.2">
      <c r="A356" s="20"/>
      <c r="F356" s="128" t="s">
        <v>124</v>
      </c>
      <c r="G356" s="128"/>
      <c r="H356" s="129">
        <f>+H352-H353-H355</f>
        <v>37250</v>
      </c>
      <c r="K356" s="21"/>
    </row>
    <row r="357" spans="1:11" x14ac:dyDescent="0.2">
      <c r="A357" s="20"/>
      <c r="K357" s="21"/>
    </row>
    <row r="358" spans="1:11" x14ac:dyDescent="0.2">
      <c r="A358" s="20"/>
      <c r="K358" s="21"/>
    </row>
    <row r="359" spans="1:11" ht="21" x14ac:dyDescent="0.25">
      <c r="A359" s="20"/>
      <c r="B359" s="62" t="s">
        <v>42</v>
      </c>
      <c r="C359" s="62" t="s">
        <v>112</v>
      </c>
      <c r="F359" s="283">
        <f>SUM(F362:F391)</f>
        <v>72750</v>
      </c>
      <c r="G359" s="305">
        <f>+F359/F344</f>
        <v>259.82142857142856</v>
      </c>
      <c r="K359" s="21"/>
    </row>
    <row r="360" spans="1:11" x14ac:dyDescent="0.2">
      <c r="A360" s="711" t="s">
        <v>29</v>
      </c>
      <c r="B360" s="712"/>
      <c r="K360" s="21"/>
    </row>
    <row r="361" spans="1:11" x14ac:dyDescent="0.2">
      <c r="A361" s="20" t="s">
        <v>189</v>
      </c>
      <c r="B361" s="64">
        <v>4</v>
      </c>
      <c r="C361" s="114">
        <v>700</v>
      </c>
      <c r="E361" s="114">
        <f>+B361*C361</f>
        <v>2800</v>
      </c>
      <c r="F361" s="114"/>
      <c r="K361" s="21"/>
    </row>
    <row r="362" spans="1:11" x14ac:dyDescent="0.2">
      <c r="A362" s="20" t="s">
        <v>26</v>
      </c>
      <c r="B362" s="64">
        <v>1</v>
      </c>
      <c r="C362" s="114">
        <v>1900</v>
      </c>
      <c r="E362" s="114">
        <f>+B362*C362</f>
        <v>1900</v>
      </c>
      <c r="F362" s="114"/>
      <c r="K362" s="21"/>
    </row>
    <row r="363" spans="1:11" x14ac:dyDescent="0.2">
      <c r="A363" s="20"/>
      <c r="B363" s="64"/>
      <c r="C363" s="114"/>
      <c r="E363" s="114">
        <f>+B363*C363</f>
        <v>0</v>
      </c>
      <c r="F363" s="114"/>
      <c r="K363" s="21"/>
    </row>
    <row r="364" spans="1:11" ht="16" thickBot="1" x14ac:dyDescent="0.25">
      <c r="A364" s="22" t="s">
        <v>200</v>
      </c>
      <c r="B364" s="301">
        <v>1</v>
      </c>
      <c r="C364" s="293">
        <v>6000</v>
      </c>
      <c r="D364" s="25"/>
      <c r="E364" s="114">
        <f>+B364*C364</f>
        <v>6000</v>
      </c>
      <c r="F364" s="306">
        <f>SUM(E361:E364)</f>
        <v>10700</v>
      </c>
      <c r="G364" s="6" t="s">
        <v>28</v>
      </c>
      <c r="K364" s="21"/>
    </row>
    <row r="365" spans="1:11" x14ac:dyDescent="0.2">
      <c r="A365" s="20"/>
      <c r="C365" s="114"/>
      <c r="E365" s="114"/>
      <c r="F365" s="307"/>
      <c r="K365" s="21"/>
    </row>
    <row r="366" spans="1:11" x14ac:dyDescent="0.2">
      <c r="A366" s="20" t="s">
        <v>181</v>
      </c>
      <c r="B366" s="64">
        <v>1</v>
      </c>
      <c r="C366" s="296">
        <v>1400</v>
      </c>
      <c r="E366" s="114">
        <f>+B366*C366</f>
        <v>1400</v>
      </c>
      <c r="F366" s="307"/>
      <c r="K366" s="21"/>
    </row>
    <row r="367" spans="1:11" x14ac:dyDescent="0.2">
      <c r="A367" s="20" t="s">
        <v>30</v>
      </c>
      <c r="B367" s="300">
        <v>17</v>
      </c>
      <c r="C367" s="114">
        <v>700</v>
      </c>
      <c r="E367" s="114">
        <f>+B367*C367</f>
        <v>11900</v>
      </c>
      <c r="F367" s="307"/>
      <c r="K367" s="21"/>
    </row>
    <row r="368" spans="1:11" x14ac:dyDescent="0.2">
      <c r="A368" s="20" t="s">
        <v>374</v>
      </c>
      <c r="B368" s="300"/>
      <c r="C368" s="114">
        <v>1000</v>
      </c>
      <c r="E368" s="114">
        <f>+B368*C368</f>
        <v>0</v>
      </c>
      <c r="F368" s="307"/>
      <c r="K368" s="21"/>
    </row>
    <row r="369" spans="1:11" x14ac:dyDescent="0.2">
      <c r="A369" s="20" t="s">
        <v>372</v>
      </c>
      <c r="B369" s="300"/>
      <c r="C369" s="114">
        <v>400</v>
      </c>
      <c r="E369" s="114"/>
      <c r="F369" s="307"/>
      <c r="K369" s="21"/>
    </row>
    <row r="370" spans="1:11" x14ac:dyDescent="0.2">
      <c r="A370" s="20" t="s">
        <v>278</v>
      </c>
      <c r="B370" s="300">
        <v>5</v>
      </c>
      <c r="C370" s="114">
        <v>300</v>
      </c>
      <c r="E370" s="114">
        <f>+B370*C370</f>
        <v>1500</v>
      </c>
      <c r="F370" s="307"/>
      <c r="K370" s="21"/>
    </row>
    <row r="371" spans="1:11" x14ac:dyDescent="0.2">
      <c r="A371" s="20" t="s">
        <v>278</v>
      </c>
      <c r="B371" s="300">
        <v>30</v>
      </c>
      <c r="C371" s="114">
        <v>300</v>
      </c>
      <c r="E371" s="114">
        <f>+B371*C371</f>
        <v>9000</v>
      </c>
      <c r="F371" s="307"/>
      <c r="K371" s="21"/>
    </row>
    <row r="372" spans="1:11" ht="16" thickBot="1" x14ac:dyDescent="0.25">
      <c r="A372" s="22" t="s">
        <v>217</v>
      </c>
      <c r="B372" s="301">
        <v>3</v>
      </c>
      <c r="C372" s="293">
        <v>500</v>
      </c>
      <c r="D372" s="25"/>
      <c r="E372" s="303">
        <f>+B372*C372</f>
        <v>1500</v>
      </c>
      <c r="F372" s="306">
        <f>SUM(E366:E372)</f>
        <v>25300</v>
      </c>
      <c r="G372" s="6" t="s">
        <v>30</v>
      </c>
      <c r="K372" s="21"/>
    </row>
    <row r="373" spans="1:11" x14ac:dyDescent="0.2">
      <c r="A373" s="20"/>
      <c r="C373" s="114"/>
      <c r="E373" s="114"/>
      <c r="F373" s="307"/>
      <c r="K373" s="21"/>
    </row>
    <row r="374" spans="1:11" x14ac:dyDescent="0.2">
      <c r="A374" s="20"/>
      <c r="C374" s="114"/>
      <c r="E374" s="114"/>
      <c r="F374" s="307"/>
      <c r="K374" s="21"/>
    </row>
    <row r="375" spans="1:11" x14ac:dyDescent="0.2">
      <c r="A375" s="169" t="s">
        <v>129</v>
      </c>
      <c r="B375" s="61"/>
      <c r="C375" s="114"/>
      <c r="E375" s="114"/>
      <c r="F375" s="307"/>
      <c r="K375" s="21"/>
    </row>
    <row r="376" spans="1:11" x14ac:dyDescent="0.2">
      <c r="A376" s="20" t="s">
        <v>174</v>
      </c>
      <c r="B376" s="300">
        <v>280</v>
      </c>
      <c r="C376" s="114">
        <v>110</v>
      </c>
      <c r="E376" s="114">
        <f>+B376*C376</f>
        <v>30800</v>
      </c>
      <c r="F376" s="307"/>
      <c r="K376" s="21"/>
    </row>
    <row r="377" spans="1:11" x14ac:dyDescent="0.2">
      <c r="A377" s="20" t="s">
        <v>513</v>
      </c>
      <c r="B377" s="300"/>
      <c r="C377" s="114">
        <v>60</v>
      </c>
      <c r="E377" s="114">
        <f>+B377*C377</f>
        <v>0</v>
      </c>
      <c r="F377" s="307"/>
      <c r="K377" s="21"/>
    </row>
    <row r="378" spans="1:11" x14ac:dyDescent="0.2">
      <c r="A378" s="20" t="s">
        <v>290</v>
      </c>
      <c r="B378" s="300"/>
      <c r="C378" s="114">
        <v>100</v>
      </c>
      <c r="E378" s="114">
        <f>+B378*C378</f>
        <v>0</v>
      </c>
      <c r="F378" s="307"/>
      <c r="K378" s="21"/>
    </row>
    <row r="379" spans="1:11" x14ac:dyDescent="0.2">
      <c r="A379" s="20" t="s">
        <v>38</v>
      </c>
      <c r="B379" s="300"/>
      <c r="C379" s="114">
        <v>25</v>
      </c>
      <c r="E379" s="114">
        <f>+B379*C379</f>
        <v>0</v>
      </c>
      <c r="F379" s="307"/>
      <c r="K379" s="21"/>
    </row>
    <row r="380" spans="1:11" x14ac:dyDescent="0.2">
      <c r="A380" s="20"/>
      <c r="C380" s="114"/>
      <c r="E380" s="114"/>
      <c r="F380" s="307"/>
      <c r="K380" s="21"/>
    </row>
    <row r="381" spans="1:11" x14ac:dyDescent="0.2">
      <c r="A381" s="20" t="s">
        <v>31</v>
      </c>
      <c r="B381" s="300">
        <v>20</v>
      </c>
      <c r="C381" s="114">
        <v>250</v>
      </c>
      <c r="E381" s="114">
        <f>+B381*C381</f>
        <v>5000</v>
      </c>
      <c r="F381" s="307"/>
      <c r="K381" s="21"/>
    </row>
    <row r="382" spans="1:11" x14ac:dyDescent="0.2">
      <c r="A382" s="20" t="s">
        <v>279</v>
      </c>
      <c r="B382" s="300"/>
      <c r="C382" s="114"/>
      <c r="E382" s="114">
        <f>+B382*C382</f>
        <v>0</v>
      </c>
      <c r="F382" s="307"/>
      <c r="K382" s="21"/>
    </row>
    <row r="383" spans="1:11" ht="16" thickBot="1" x14ac:dyDescent="0.25">
      <c r="A383" s="22" t="s">
        <v>47</v>
      </c>
      <c r="B383" s="304">
        <v>25</v>
      </c>
      <c r="C383" s="303">
        <v>38</v>
      </c>
      <c r="D383" s="25"/>
      <c r="E383" s="293">
        <f>+B383*C383</f>
        <v>950</v>
      </c>
      <c r="F383" s="306">
        <f>SUM(E376:E383)</f>
        <v>36750</v>
      </c>
      <c r="G383" s="6" t="s">
        <v>281</v>
      </c>
      <c r="K383" s="21"/>
    </row>
    <row r="384" spans="1:11" x14ac:dyDescent="0.2">
      <c r="A384" s="20"/>
      <c r="B384" s="47"/>
      <c r="C384" s="296"/>
      <c r="E384" s="114"/>
      <c r="F384" s="307"/>
      <c r="K384" s="21"/>
    </row>
    <row r="385" spans="1:11" x14ac:dyDescent="0.2">
      <c r="A385" s="20"/>
      <c r="B385" s="47"/>
      <c r="C385" s="296"/>
      <c r="E385" s="114"/>
      <c r="F385" s="307"/>
      <c r="K385" s="21"/>
    </row>
    <row r="386" spans="1:11" x14ac:dyDescent="0.2">
      <c r="A386" s="20"/>
      <c r="B386" s="64"/>
      <c r="C386" s="296"/>
      <c r="E386" s="114">
        <f>+B386*C386</f>
        <v>0</v>
      </c>
      <c r="F386" s="307"/>
      <c r="K386" s="21"/>
    </row>
    <row r="387" spans="1:11" x14ac:dyDescent="0.2">
      <c r="A387" s="20"/>
      <c r="B387" s="64"/>
      <c r="C387" s="296"/>
      <c r="E387" s="114">
        <f>+B387*C387</f>
        <v>0</v>
      </c>
      <c r="F387" s="307"/>
      <c r="K387" s="21"/>
    </row>
    <row r="388" spans="1:11" x14ac:dyDescent="0.2">
      <c r="A388" s="20" t="s">
        <v>515</v>
      </c>
      <c r="B388" s="64"/>
      <c r="C388" s="296">
        <v>700</v>
      </c>
      <c r="E388" s="114">
        <f>+B388*C388</f>
        <v>0</v>
      </c>
      <c r="F388" s="307"/>
      <c r="K388" s="21"/>
    </row>
    <row r="389" spans="1:11" x14ac:dyDescent="0.2">
      <c r="A389" s="20" t="s">
        <v>514</v>
      </c>
      <c r="B389" s="64"/>
      <c r="C389" s="296">
        <v>1</v>
      </c>
      <c r="E389" s="114">
        <f>+B389*C389</f>
        <v>0</v>
      </c>
      <c r="F389" s="307"/>
      <c r="K389" s="21"/>
    </row>
    <row r="390" spans="1:11" ht="16" thickBot="1" x14ac:dyDescent="0.25">
      <c r="A390" s="22" t="s">
        <v>98</v>
      </c>
      <c r="B390" s="301"/>
      <c r="C390" s="303">
        <v>10</v>
      </c>
      <c r="D390" s="25"/>
      <c r="E390" s="293">
        <f>+B390*C390</f>
        <v>0</v>
      </c>
      <c r="F390" s="306">
        <f>SUM(E386:E390)</f>
        <v>0</v>
      </c>
      <c r="G390" s="6" t="s">
        <v>282</v>
      </c>
      <c r="K390" s="21"/>
    </row>
    <row r="391" spans="1:11" ht="16" thickBot="1" x14ac:dyDescent="0.25">
      <c r="A391" s="22"/>
      <c r="B391" s="25"/>
      <c r="C391" s="293"/>
      <c r="D391" s="25"/>
      <c r="E391" s="293"/>
      <c r="F391" s="293"/>
      <c r="G391" s="25"/>
      <c r="H391" s="25"/>
      <c r="I391" s="25"/>
      <c r="J391" s="25"/>
      <c r="K391" s="23"/>
    </row>
    <row r="392" spans="1:11" ht="24" x14ac:dyDescent="0.3">
      <c r="A392" s="18"/>
      <c r="B392" s="24"/>
      <c r="C392" s="297" t="s">
        <v>521</v>
      </c>
      <c r="D392" s="24"/>
      <c r="E392" s="24"/>
      <c r="F392" s="24"/>
      <c r="G392" s="24"/>
      <c r="H392" s="24"/>
      <c r="I392" s="24"/>
      <c r="J392" s="24"/>
      <c r="K392" s="19"/>
    </row>
    <row r="393" spans="1:11" x14ac:dyDescent="0.2">
      <c r="A393" s="20"/>
      <c r="K393" s="21"/>
    </row>
    <row r="394" spans="1:11" x14ac:dyDescent="0.2">
      <c r="A394" s="20"/>
      <c r="G394" t="s">
        <v>280</v>
      </c>
      <c r="K394" s="21"/>
    </row>
    <row r="395" spans="1:11" x14ac:dyDescent="0.2">
      <c r="A395" s="20"/>
      <c r="C395" s="62" t="s">
        <v>88</v>
      </c>
      <c r="F395" s="62" t="s">
        <v>42</v>
      </c>
      <c r="H395" s="188" t="s">
        <v>88</v>
      </c>
      <c r="K395" s="21"/>
    </row>
    <row r="396" spans="1:11" x14ac:dyDescent="0.2">
      <c r="A396" s="20" t="s">
        <v>523</v>
      </c>
      <c r="C396" s="302">
        <v>410</v>
      </c>
      <c r="F396" s="64">
        <v>150</v>
      </c>
      <c r="G396" s="138">
        <f>+F396/20</f>
        <v>7.5</v>
      </c>
      <c r="H396" s="299">
        <f>+F396*C396</f>
        <v>61500</v>
      </c>
      <c r="K396" s="287"/>
    </row>
    <row r="397" spans="1:11" x14ac:dyDescent="0.2">
      <c r="A397" s="20"/>
      <c r="C397" s="302"/>
      <c r="F397" s="64"/>
      <c r="G397" s="138">
        <f>+F397/20</f>
        <v>0</v>
      </c>
      <c r="H397" s="299">
        <f>+F397*C397</f>
        <v>0</v>
      </c>
      <c r="K397" s="287"/>
    </row>
    <row r="398" spans="1:11" x14ac:dyDescent="0.2">
      <c r="A398" s="20"/>
      <c r="C398" s="302"/>
      <c r="F398" s="64"/>
      <c r="G398" s="138"/>
      <c r="H398" s="298">
        <f t="shared" ref="H398:H403" si="13">+F398*C398</f>
        <v>0</v>
      </c>
      <c r="K398" s="287"/>
    </row>
    <row r="399" spans="1:11" x14ac:dyDescent="0.2">
      <c r="A399" s="20" t="s">
        <v>104</v>
      </c>
      <c r="C399" s="302">
        <v>6500</v>
      </c>
      <c r="F399" s="64">
        <v>1</v>
      </c>
      <c r="H399" s="298">
        <f t="shared" si="13"/>
        <v>6500</v>
      </c>
      <c r="K399" s="287"/>
    </row>
    <row r="400" spans="1:11" x14ac:dyDescent="0.2">
      <c r="A400" s="20" t="s">
        <v>154</v>
      </c>
      <c r="C400" s="302">
        <v>350</v>
      </c>
      <c r="F400" s="64">
        <v>10</v>
      </c>
      <c r="H400" s="298">
        <f t="shared" si="13"/>
        <v>3500</v>
      </c>
      <c r="K400" s="21"/>
    </row>
    <row r="401" spans="1:11" x14ac:dyDescent="0.2">
      <c r="A401" s="20" t="s">
        <v>520</v>
      </c>
      <c r="C401" s="302">
        <v>2000</v>
      </c>
      <c r="F401" s="64">
        <v>1</v>
      </c>
      <c r="H401" s="298">
        <f t="shared" si="13"/>
        <v>2000</v>
      </c>
      <c r="K401" s="21"/>
    </row>
    <row r="402" spans="1:11" x14ac:dyDescent="0.2">
      <c r="A402" s="20"/>
      <c r="C402" s="302"/>
      <c r="F402" s="122"/>
      <c r="H402" s="298">
        <f t="shared" si="13"/>
        <v>0</v>
      </c>
      <c r="K402" s="21"/>
    </row>
    <row r="403" spans="1:11" x14ac:dyDescent="0.2">
      <c r="A403" s="20"/>
      <c r="C403" s="308"/>
      <c r="F403" s="122"/>
      <c r="H403" s="298">
        <f t="shared" si="13"/>
        <v>0</v>
      </c>
      <c r="K403" s="21"/>
    </row>
    <row r="404" spans="1:11" x14ac:dyDescent="0.2">
      <c r="A404" s="20"/>
      <c r="F404" s="107" t="s">
        <v>90</v>
      </c>
      <c r="G404" s="107"/>
      <c r="H404" s="185">
        <f>SUM(H396:H403)</f>
        <v>73500</v>
      </c>
      <c r="K404" s="21"/>
    </row>
    <row r="405" spans="1:11" x14ac:dyDescent="0.2">
      <c r="A405" s="20"/>
      <c r="C405" s="168"/>
      <c r="F405" s="105" t="s">
        <v>107</v>
      </c>
      <c r="G405" s="105"/>
      <c r="H405" s="186">
        <f>+F411</f>
        <v>47090</v>
      </c>
      <c r="K405" s="21"/>
    </row>
    <row r="406" spans="1:11" ht="16" thickBot="1" x14ac:dyDescent="0.25">
      <c r="A406" s="20"/>
      <c r="F406" s="103" t="s">
        <v>118</v>
      </c>
      <c r="G406" s="103"/>
      <c r="H406" s="187">
        <f>+H404-H405</f>
        <v>26410</v>
      </c>
      <c r="K406" s="21"/>
    </row>
    <row r="407" spans="1:11" ht="16" thickTop="1" x14ac:dyDescent="0.2">
      <c r="A407" s="20"/>
      <c r="F407" t="s">
        <v>106</v>
      </c>
      <c r="H407" s="111"/>
      <c r="K407" s="21"/>
    </row>
    <row r="408" spans="1:11" x14ac:dyDescent="0.2">
      <c r="A408" s="20"/>
      <c r="F408" s="128" t="s">
        <v>124</v>
      </c>
      <c r="G408" s="128"/>
      <c r="H408" s="129">
        <f>+H404-H405-H407</f>
        <v>26410</v>
      </c>
      <c r="K408" s="21"/>
    </row>
    <row r="409" spans="1:11" x14ac:dyDescent="0.2">
      <c r="A409" s="20"/>
      <c r="K409" s="21"/>
    </row>
    <row r="410" spans="1:11" x14ac:dyDescent="0.2">
      <c r="A410" s="20"/>
      <c r="K410" s="21"/>
    </row>
    <row r="411" spans="1:11" ht="21" x14ac:dyDescent="0.25">
      <c r="A411" s="20"/>
      <c r="B411" s="62" t="s">
        <v>42</v>
      </c>
      <c r="C411" s="62" t="s">
        <v>112</v>
      </c>
      <c r="F411" s="283">
        <f>SUM(F414:F443)</f>
        <v>47090</v>
      </c>
      <c r="G411" s="305">
        <f>+F411/F396</f>
        <v>313.93333333333334</v>
      </c>
      <c r="K411" s="21"/>
    </row>
    <row r="412" spans="1:11" x14ac:dyDescent="0.2">
      <c r="A412" s="711" t="s">
        <v>29</v>
      </c>
      <c r="B412" s="712"/>
      <c r="K412" s="21"/>
    </row>
    <row r="413" spans="1:11" x14ac:dyDescent="0.2">
      <c r="A413" s="20" t="s">
        <v>189</v>
      </c>
      <c r="B413" s="64">
        <v>3</v>
      </c>
      <c r="C413" s="114">
        <v>800</v>
      </c>
      <c r="E413" s="114">
        <f>+B413*C413</f>
        <v>2400</v>
      </c>
      <c r="F413" s="114"/>
      <c r="K413" s="21"/>
    </row>
    <row r="414" spans="1:11" x14ac:dyDescent="0.2">
      <c r="A414" s="20" t="s">
        <v>26</v>
      </c>
      <c r="B414" s="64">
        <v>1</v>
      </c>
      <c r="C414" s="114">
        <v>2100</v>
      </c>
      <c r="E414" s="114">
        <f>+B414*C414</f>
        <v>2100</v>
      </c>
      <c r="F414" s="114"/>
      <c r="K414" s="21"/>
    </row>
    <row r="415" spans="1:11" x14ac:dyDescent="0.2">
      <c r="A415" s="20"/>
      <c r="B415" s="64"/>
      <c r="C415" s="114"/>
      <c r="E415" s="114">
        <f>+B415*C415</f>
        <v>0</v>
      </c>
      <c r="F415" s="114"/>
      <c r="K415" s="21"/>
    </row>
    <row r="416" spans="1:11" ht="16" thickBot="1" x14ac:dyDescent="0.25">
      <c r="A416" s="22" t="s">
        <v>200</v>
      </c>
      <c r="B416" s="301">
        <v>1</v>
      </c>
      <c r="C416" s="293">
        <v>3500</v>
      </c>
      <c r="D416" s="25"/>
      <c r="E416" s="114">
        <f>+B416*C416</f>
        <v>3500</v>
      </c>
      <c r="F416" s="306">
        <f>SUM(E413:E416)</f>
        <v>8000</v>
      </c>
      <c r="G416" s="6" t="s">
        <v>28</v>
      </c>
      <c r="K416" s="21"/>
    </row>
    <row r="417" spans="1:11" x14ac:dyDescent="0.2">
      <c r="A417" s="20"/>
      <c r="C417" s="114"/>
      <c r="E417" s="114"/>
      <c r="F417" s="307"/>
      <c r="K417" s="21"/>
    </row>
    <row r="418" spans="1:11" x14ac:dyDescent="0.2">
      <c r="A418" s="20" t="s">
        <v>181</v>
      </c>
      <c r="B418" s="64">
        <v>1</v>
      </c>
      <c r="C418" s="296">
        <v>1500</v>
      </c>
      <c r="E418" s="114">
        <f>+B418*C418</f>
        <v>1500</v>
      </c>
      <c r="F418" s="307"/>
      <c r="K418" s="21"/>
    </row>
    <row r="419" spans="1:11" x14ac:dyDescent="0.2">
      <c r="A419" s="20" t="s">
        <v>30</v>
      </c>
      <c r="B419" s="300">
        <v>8</v>
      </c>
      <c r="C419" s="114">
        <v>800</v>
      </c>
      <c r="E419" s="114">
        <f>+B419*C419</f>
        <v>6400</v>
      </c>
      <c r="F419" s="307"/>
      <c r="K419" s="21"/>
    </row>
    <row r="420" spans="1:11" x14ac:dyDescent="0.2">
      <c r="A420" s="20" t="s">
        <v>374</v>
      </c>
      <c r="B420" s="300">
        <v>1</v>
      </c>
      <c r="C420" s="114">
        <v>1100</v>
      </c>
      <c r="E420" s="114">
        <f>+B420*C420</f>
        <v>1100</v>
      </c>
      <c r="F420" s="307"/>
      <c r="K420" s="21"/>
    </row>
    <row r="421" spans="1:11" x14ac:dyDescent="0.2">
      <c r="A421" s="20" t="s">
        <v>372</v>
      </c>
      <c r="B421" s="300"/>
      <c r="C421" s="114">
        <v>400</v>
      </c>
      <c r="E421" s="114"/>
      <c r="F421" s="307"/>
      <c r="K421" s="21"/>
    </row>
    <row r="422" spans="1:11" x14ac:dyDescent="0.2">
      <c r="A422" s="20" t="s">
        <v>278</v>
      </c>
      <c r="B422" s="300">
        <v>10</v>
      </c>
      <c r="C422" s="114">
        <v>350</v>
      </c>
      <c r="E422" s="114">
        <f>+B422*C422</f>
        <v>3500</v>
      </c>
      <c r="F422" s="307"/>
      <c r="K422" s="21"/>
    </row>
    <row r="423" spans="1:11" x14ac:dyDescent="0.2">
      <c r="A423" s="20" t="s">
        <v>39</v>
      </c>
      <c r="B423" s="300">
        <v>1</v>
      </c>
      <c r="C423" s="114">
        <v>1400</v>
      </c>
      <c r="E423" s="114">
        <f>+B423*C423</f>
        <v>1400</v>
      </c>
      <c r="F423" s="307"/>
      <c r="K423" s="21"/>
    </row>
    <row r="424" spans="1:11" ht="16" thickBot="1" x14ac:dyDescent="0.25">
      <c r="A424" s="22" t="s">
        <v>217</v>
      </c>
      <c r="B424" s="301"/>
      <c r="C424" s="293">
        <v>500</v>
      </c>
      <c r="D424" s="25"/>
      <c r="E424" s="303">
        <f>+B424*C424</f>
        <v>0</v>
      </c>
      <c r="F424" s="306">
        <f>SUM(E418:E424)</f>
        <v>13900</v>
      </c>
      <c r="G424" s="6" t="s">
        <v>30</v>
      </c>
      <c r="K424" s="21"/>
    </row>
    <row r="425" spans="1:11" x14ac:dyDescent="0.2">
      <c r="A425" s="20"/>
      <c r="C425" s="114"/>
      <c r="E425" s="114"/>
      <c r="F425" s="307"/>
      <c r="K425" s="21"/>
    </row>
    <row r="426" spans="1:11" x14ac:dyDescent="0.2">
      <c r="A426" s="20"/>
      <c r="C426" s="114"/>
      <c r="E426" s="114"/>
      <c r="F426" s="307"/>
      <c r="K426" s="21"/>
    </row>
    <row r="427" spans="1:11" x14ac:dyDescent="0.2">
      <c r="A427" s="169" t="s">
        <v>129</v>
      </c>
      <c r="B427" s="61"/>
      <c r="C427" s="114"/>
      <c r="E427" s="114"/>
      <c r="F427" s="307"/>
      <c r="K427" s="21"/>
    </row>
    <row r="428" spans="1:11" x14ac:dyDescent="0.2">
      <c r="A428" s="20" t="s">
        <v>522</v>
      </c>
      <c r="B428" s="300">
        <v>150</v>
      </c>
      <c r="C428" s="114">
        <v>120</v>
      </c>
      <c r="E428" s="114">
        <f>+B428*C428</f>
        <v>18000</v>
      </c>
      <c r="F428" s="307"/>
      <c r="K428" s="21"/>
    </row>
    <row r="429" spans="1:11" x14ac:dyDescent="0.2">
      <c r="A429" s="20" t="s">
        <v>513</v>
      </c>
      <c r="B429" s="300"/>
      <c r="C429" s="114">
        <v>60</v>
      </c>
      <c r="E429" s="114">
        <f>+B429*C429</f>
        <v>0</v>
      </c>
      <c r="F429" s="307"/>
      <c r="K429" s="21"/>
    </row>
    <row r="430" spans="1:11" x14ac:dyDescent="0.2">
      <c r="A430" s="20" t="s">
        <v>290</v>
      </c>
      <c r="B430" s="300"/>
      <c r="C430" s="114">
        <v>100</v>
      </c>
      <c r="E430" s="114">
        <f>+B430*C430</f>
        <v>0</v>
      </c>
      <c r="F430" s="307"/>
      <c r="K430" s="21"/>
    </row>
    <row r="431" spans="1:11" x14ac:dyDescent="0.2">
      <c r="A431" s="20" t="s">
        <v>38</v>
      </c>
      <c r="B431" s="300"/>
      <c r="C431" s="114">
        <v>25</v>
      </c>
      <c r="E431" s="114">
        <f>+B431*C431</f>
        <v>0</v>
      </c>
      <c r="F431" s="307"/>
      <c r="K431" s="21"/>
    </row>
    <row r="432" spans="1:11" x14ac:dyDescent="0.2">
      <c r="A432" s="20"/>
      <c r="C432" s="114"/>
      <c r="E432" s="114"/>
      <c r="F432" s="307"/>
      <c r="K432" s="21"/>
    </row>
    <row r="433" spans="1:11" x14ac:dyDescent="0.2">
      <c r="A433" s="20" t="s">
        <v>31</v>
      </c>
      <c r="B433" s="300">
        <v>12</v>
      </c>
      <c r="C433" s="114">
        <v>250</v>
      </c>
      <c r="E433" s="114">
        <f>+B433*C433</f>
        <v>3000</v>
      </c>
      <c r="F433" s="307"/>
      <c r="K433" s="21"/>
    </row>
    <row r="434" spans="1:11" x14ac:dyDescent="0.2">
      <c r="A434" s="20" t="s">
        <v>279</v>
      </c>
      <c r="B434" s="300"/>
      <c r="C434" s="114"/>
      <c r="E434" s="114">
        <f>+B434*C434</f>
        <v>0</v>
      </c>
      <c r="F434" s="307"/>
      <c r="K434" s="21"/>
    </row>
    <row r="435" spans="1:11" ht="16" thickBot="1" x14ac:dyDescent="0.25">
      <c r="A435" s="22" t="s">
        <v>47</v>
      </c>
      <c r="B435" s="304">
        <v>5</v>
      </c>
      <c r="C435" s="303">
        <v>38</v>
      </c>
      <c r="D435" s="25"/>
      <c r="E435" s="293">
        <f>+B435*C435</f>
        <v>190</v>
      </c>
      <c r="F435" s="306">
        <f>SUM(E428:E435)</f>
        <v>21190</v>
      </c>
      <c r="G435" s="6" t="s">
        <v>281</v>
      </c>
      <c r="K435" s="21"/>
    </row>
    <row r="436" spans="1:11" x14ac:dyDescent="0.2">
      <c r="A436" s="20"/>
      <c r="B436" s="47"/>
      <c r="C436" s="296"/>
      <c r="E436" s="114"/>
      <c r="F436" s="307"/>
      <c r="K436" s="21"/>
    </row>
    <row r="437" spans="1:11" x14ac:dyDescent="0.2">
      <c r="A437" s="20"/>
      <c r="B437" s="47"/>
      <c r="C437" s="296"/>
      <c r="E437" s="114"/>
      <c r="F437" s="307"/>
      <c r="K437" s="21"/>
    </row>
    <row r="438" spans="1:11" x14ac:dyDescent="0.2">
      <c r="A438" s="20"/>
      <c r="B438" s="64"/>
      <c r="C438" s="296"/>
      <c r="E438" s="114">
        <f>+B438*C438</f>
        <v>0</v>
      </c>
      <c r="F438" s="307"/>
      <c r="K438" s="21"/>
    </row>
    <row r="439" spans="1:11" x14ac:dyDescent="0.2">
      <c r="A439" s="20" t="s">
        <v>104</v>
      </c>
      <c r="B439" s="64">
        <v>1</v>
      </c>
      <c r="C439" s="296">
        <v>4000</v>
      </c>
      <c r="E439" s="114">
        <f>+B439*C439</f>
        <v>4000</v>
      </c>
      <c r="F439" s="307"/>
      <c r="K439" s="21"/>
    </row>
    <row r="440" spans="1:11" x14ac:dyDescent="0.2">
      <c r="A440" s="20" t="s">
        <v>515</v>
      </c>
      <c r="B440" s="64"/>
      <c r="C440" s="296">
        <v>700</v>
      </c>
      <c r="E440" s="114">
        <f>+B440*C440</f>
        <v>0</v>
      </c>
      <c r="F440" s="307"/>
      <c r="K440" s="21"/>
    </row>
    <row r="441" spans="1:11" x14ac:dyDescent="0.2">
      <c r="A441" s="20"/>
      <c r="B441" s="64"/>
      <c r="C441" s="296">
        <v>1</v>
      </c>
      <c r="E441" s="114">
        <f>+B441*C441</f>
        <v>0</v>
      </c>
      <c r="F441" s="307"/>
      <c r="K441" s="21"/>
    </row>
    <row r="442" spans="1:11" ht="16" thickBot="1" x14ac:dyDescent="0.25">
      <c r="A442" s="22" t="s">
        <v>98</v>
      </c>
      <c r="B442" s="301"/>
      <c r="C442" s="303">
        <v>10</v>
      </c>
      <c r="D442" s="25"/>
      <c r="E442" s="293">
        <f>+B442*C442</f>
        <v>0</v>
      </c>
      <c r="F442" s="306">
        <f>SUM(E438:E442)</f>
        <v>4000</v>
      </c>
      <c r="G442" s="6" t="s">
        <v>282</v>
      </c>
      <c r="K442" s="21"/>
    </row>
    <row r="443" spans="1:11" ht="16" thickBot="1" x14ac:dyDescent="0.25">
      <c r="A443" s="22"/>
      <c r="B443" s="25"/>
      <c r="C443" s="293"/>
      <c r="D443" s="25"/>
      <c r="E443" s="293"/>
      <c r="F443" s="293"/>
      <c r="G443" s="25"/>
      <c r="H443" s="25"/>
      <c r="I443" s="25"/>
      <c r="J443" s="25"/>
      <c r="K443" s="23"/>
    </row>
    <row r="444" spans="1:11" ht="24" x14ac:dyDescent="0.3">
      <c r="A444" s="18"/>
      <c r="B444" s="24"/>
      <c r="C444" s="297" t="s">
        <v>524</v>
      </c>
      <c r="D444" s="24"/>
      <c r="E444" s="24"/>
      <c r="F444" s="24"/>
      <c r="G444" s="24"/>
      <c r="H444" s="24"/>
      <c r="I444" s="24"/>
      <c r="J444" s="24"/>
      <c r="K444" s="19"/>
    </row>
    <row r="445" spans="1:11" x14ac:dyDescent="0.2">
      <c r="A445" s="20"/>
      <c r="K445" s="21"/>
    </row>
    <row r="446" spans="1:11" x14ac:dyDescent="0.2">
      <c r="A446" s="20"/>
      <c r="G446" t="s">
        <v>280</v>
      </c>
      <c r="K446" s="21"/>
    </row>
    <row r="447" spans="1:11" x14ac:dyDescent="0.2">
      <c r="A447" s="20"/>
      <c r="C447" s="62" t="s">
        <v>88</v>
      </c>
      <c r="F447" s="62" t="s">
        <v>42</v>
      </c>
      <c r="H447" s="188" t="s">
        <v>88</v>
      </c>
      <c r="K447" s="21"/>
    </row>
    <row r="448" spans="1:11" x14ac:dyDescent="0.2">
      <c r="A448" s="20" t="s">
        <v>286</v>
      </c>
      <c r="C448" s="302">
        <v>430</v>
      </c>
      <c r="F448" s="64">
        <v>250</v>
      </c>
      <c r="G448" s="138">
        <f>+F448/20</f>
        <v>12.5</v>
      </c>
      <c r="H448" s="299">
        <f>+F448*C448</f>
        <v>107500</v>
      </c>
      <c r="K448" s="287"/>
    </row>
    <row r="449" spans="1:11" x14ac:dyDescent="0.2">
      <c r="A449" s="20"/>
      <c r="C449" s="302"/>
      <c r="F449" s="64"/>
      <c r="G449" s="138">
        <f>+F449/20</f>
        <v>0</v>
      </c>
      <c r="H449" s="299">
        <f>+F449*C449</f>
        <v>0</v>
      </c>
      <c r="K449" s="287"/>
    </row>
    <row r="450" spans="1:11" x14ac:dyDescent="0.2">
      <c r="A450" s="20"/>
      <c r="C450" s="302"/>
      <c r="F450" s="64"/>
      <c r="G450" s="138"/>
      <c r="H450" s="298">
        <f t="shared" ref="H450:H455" si="14">+F450*C450</f>
        <v>0</v>
      </c>
      <c r="K450" s="287"/>
    </row>
    <row r="451" spans="1:11" x14ac:dyDescent="0.2">
      <c r="A451" s="20" t="s">
        <v>515</v>
      </c>
      <c r="C451" s="302">
        <v>1500</v>
      </c>
      <c r="F451" s="64">
        <v>1</v>
      </c>
      <c r="H451" s="298">
        <f t="shared" si="14"/>
        <v>1500</v>
      </c>
      <c r="K451" s="287"/>
    </row>
    <row r="452" spans="1:11" x14ac:dyDescent="0.2">
      <c r="A452" s="20"/>
      <c r="C452" s="302"/>
      <c r="F452" s="64">
        <v>10</v>
      </c>
      <c r="H452" s="298">
        <f t="shared" si="14"/>
        <v>0</v>
      </c>
      <c r="K452" s="21"/>
    </row>
    <row r="453" spans="1:11" x14ac:dyDescent="0.2">
      <c r="A453" s="20"/>
      <c r="C453" s="302"/>
      <c r="F453" s="64">
        <v>1</v>
      </c>
      <c r="H453" s="298">
        <f t="shared" si="14"/>
        <v>0</v>
      </c>
      <c r="K453" s="21"/>
    </row>
    <row r="454" spans="1:11" x14ac:dyDescent="0.2">
      <c r="A454" s="20"/>
      <c r="C454" s="302"/>
      <c r="F454" s="122"/>
      <c r="H454" s="298">
        <f t="shared" si="14"/>
        <v>0</v>
      </c>
      <c r="K454" s="21"/>
    </row>
    <row r="455" spans="1:11" x14ac:dyDescent="0.2">
      <c r="A455" s="20"/>
      <c r="C455" s="308"/>
      <c r="F455" s="122"/>
      <c r="H455" s="298">
        <f t="shared" si="14"/>
        <v>0</v>
      </c>
      <c r="K455" s="21"/>
    </row>
    <row r="456" spans="1:11" x14ac:dyDescent="0.2">
      <c r="A456" s="20"/>
      <c r="F456" s="107" t="s">
        <v>90</v>
      </c>
      <c r="G456" s="107"/>
      <c r="H456" s="185">
        <f>SUM(H448:H455)</f>
        <v>109000</v>
      </c>
      <c r="K456" s="21"/>
    </row>
    <row r="457" spans="1:11" x14ac:dyDescent="0.2">
      <c r="A457" s="20"/>
      <c r="C457" s="168"/>
      <c r="F457" s="105" t="s">
        <v>107</v>
      </c>
      <c r="G457" s="105"/>
      <c r="H457" s="186">
        <f>+F463</f>
        <v>72090</v>
      </c>
      <c r="K457" s="21"/>
    </row>
    <row r="458" spans="1:11" ht="16" thickBot="1" x14ac:dyDescent="0.25">
      <c r="A458" s="20"/>
      <c r="F458" s="103" t="s">
        <v>118</v>
      </c>
      <c r="G458" s="103"/>
      <c r="H458" s="187">
        <f>+H456-H457</f>
        <v>36910</v>
      </c>
      <c r="K458" s="21"/>
    </row>
    <row r="459" spans="1:11" ht="16" thickTop="1" x14ac:dyDescent="0.2">
      <c r="A459" s="20"/>
      <c r="F459" t="s">
        <v>106</v>
      </c>
      <c r="H459" s="111"/>
      <c r="K459" s="21"/>
    </row>
    <row r="460" spans="1:11" x14ac:dyDescent="0.2">
      <c r="A460" s="20"/>
      <c r="F460" s="128" t="s">
        <v>124</v>
      </c>
      <c r="G460" s="128"/>
      <c r="H460" s="129">
        <f>+H456-H457-H459</f>
        <v>36910</v>
      </c>
      <c r="K460" s="21"/>
    </row>
    <row r="461" spans="1:11" x14ac:dyDescent="0.2">
      <c r="A461" s="20"/>
      <c r="K461" s="21"/>
    </row>
    <row r="462" spans="1:11" x14ac:dyDescent="0.2">
      <c r="A462" s="20"/>
      <c r="K462" s="21"/>
    </row>
    <row r="463" spans="1:11" ht="21" x14ac:dyDescent="0.25">
      <c r="A463" s="20"/>
      <c r="B463" s="62" t="s">
        <v>42</v>
      </c>
      <c r="C463" s="62" t="s">
        <v>112</v>
      </c>
      <c r="F463" s="283">
        <f>SUM(F466:F495)</f>
        <v>72090</v>
      </c>
      <c r="G463" s="305">
        <f>+F463/F448</f>
        <v>288.36</v>
      </c>
      <c r="K463" s="21"/>
    </row>
    <row r="464" spans="1:11" x14ac:dyDescent="0.2">
      <c r="A464" s="711" t="s">
        <v>29</v>
      </c>
      <c r="B464" s="712"/>
      <c r="K464" s="21"/>
    </row>
    <row r="465" spans="1:11" x14ac:dyDescent="0.2">
      <c r="A465" s="20" t="s">
        <v>189</v>
      </c>
      <c r="B465" s="64">
        <v>5</v>
      </c>
      <c r="C465" s="114">
        <v>800</v>
      </c>
      <c r="E465" s="114">
        <f>+B465*C465</f>
        <v>4000</v>
      </c>
      <c r="F465" s="114"/>
      <c r="K465" s="21"/>
    </row>
    <row r="466" spans="1:11" x14ac:dyDescent="0.2">
      <c r="A466" s="20" t="s">
        <v>26</v>
      </c>
      <c r="B466" s="64">
        <v>1</v>
      </c>
      <c r="C466" s="114">
        <v>2100</v>
      </c>
      <c r="E466" s="114">
        <f>+B466*C466</f>
        <v>2100</v>
      </c>
      <c r="F466" s="114"/>
      <c r="K466" s="21"/>
    </row>
    <row r="467" spans="1:11" x14ac:dyDescent="0.2">
      <c r="A467" s="20"/>
      <c r="B467" s="64"/>
      <c r="C467" s="114"/>
      <c r="E467" s="114">
        <f>+B467*C467</f>
        <v>0</v>
      </c>
      <c r="F467" s="114"/>
      <c r="K467" s="21"/>
    </row>
    <row r="468" spans="1:11" ht="16" thickBot="1" x14ac:dyDescent="0.25">
      <c r="A468" s="22" t="s">
        <v>200</v>
      </c>
      <c r="B468" s="301">
        <v>1</v>
      </c>
      <c r="C468" s="293">
        <v>4500</v>
      </c>
      <c r="D468" s="25"/>
      <c r="E468" s="114">
        <f>+B468*C468</f>
        <v>4500</v>
      </c>
      <c r="F468" s="306">
        <f>SUM(E465:E468)</f>
        <v>10600</v>
      </c>
      <c r="G468" s="6" t="s">
        <v>28</v>
      </c>
      <c r="K468" s="21"/>
    </row>
    <row r="469" spans="1:11" x14ac:dyDescent="0.2">
      <c r="A469" s="20"/>
      <c r="C469" s="114"/>
      <c r="E469" s="114"/>
      <c r="F469" s="307"/>
      <c r="K469" s="21"/>
    </row>
    <row r="470" spans="1:11" x14ac:dyDescent="0.2">
      <c r="A470" s="20" t="s">
        <v>181</v>
      </c>
      <c r="B470" s="64">
        <v>1</v>
      </c>
      <c r="C470" s="296">
        <v>1500</v>
      </c>
      <c r="E470" s="114">
        <f>+B470*C470</f>
        <v>1500</v>
      </c>
      <c r="F470" s="307"/>
      <c r="K470" s="21"/>
    </row>
    <row r="471" spans="1:11" x14ac:dyDescent="0.2">
      <c r="A471" s="20" t="s">
        <v>30</v>
      </c>
      <c r="B471" s="300">
        <v>14</v>
      </c>
      <c r="C471" s="114">
        <v>800</v>
      </c>
      <c r="E471" s="114">
        <f>+B471*C471</f>
        <v>11200</v>
      </c>
      <c r="F471" s="307"/>
      <c r="K471" s="21"/>
    </row>
    <row r="472" spans="1:11" x14ac:dyDescent="0.2">
      <c r="A472" s="20" t="s">
        <v>374</v>
      </c>
      <c r="B472" s="300">
        <v>1</v>
      </c>
      <c r="C472" s="114">
        <v>1100</v>
      </c>
      <c r="E472" s="114">
        <f>+B472*C472</f>
        <v>1100</v>
      </c>
      <c r="F472" s="307"/>
      <c r="K472" s="21"/>
    </row>
    <row r="473" spans="1:11" x14ac:dyDescent="0.2">
      <c r="A473" s="20" t="s">
        <v>372</v>
      </c>
      <c r="B473" s="300"/>
      <c r="C473" s="114">
        <v>400</v>
      </c>
      <c r="E473" s="114"/>
      <c r="F473" s="307"/>
      <c r="K473" s="21"/>
    </row>
    <row r="474" spans="1:11" x14ac:dyDescent="0.2">
      <c r="A474" s="20" t="s">
        <v>278</v>
      </c>
      <c r="B474" s="300"/>
      <c r="C474" s="114">
        <v>350</v>
      </c>
      <c r="E474" s="114">
        <f>+B474*C474</f>
        <v>0</v>
      </c>
      <c r="F474" s="307"/>
      <c r="K474" s="21"/>
    </row>
    <row r="475" spans="1:11" x14ac:dyDescent="0.2">
      <c r="A475" s="20" t="s">
        <v>39</v>
      </c>
      <c r="B475" s="300">
        <v>1</v>
      </c>
      <c r="C475" s="114">
        <v>1400</v>
      </c>
      <c r="E475" s="114">
        <f>+B475*C475</f>
        <v>1400</v>
      </c>
      <c r="F475" s="307"/>
      <c r="K475" s="21"/>
    </row>
    <row r="476" spans="1:11" ht="16" thickBot="1" x14ac:dyDescent="0.25">
      <c r="A476" s="22" t="s">
        <v>217</v>
      </c>
      <c r="B476" s="301"/>
      <c r="C476" s="293">
        <v>500</v>
      </c>
      <c r="D476" s="25"/>
      <c r="E476" s="303">
        <f>+B476*C476</f>
        <v>0</v>
      </c>
      <c r="F476" s="306">
        <f>SUM(E470:E476)</f>
        <v>15200</v>
      </c>
      <c r="G476" s="6" t="s">
        <v>30</v>
      </c>
      <c r="K476" s="21"/>
    </row>
    <row r="477" spans="1:11" x14ac:dyDescent="0.2">
      <c r="A477" s="20"/>
      <c r="C477" s="114"/>
      <c r="E477" s="114"/>
      <c r="F477" s="307"/>
      <c r="K477" s="21"/>
    </row>
    <row r="478" spans="1:11" x14ac:dyDescent="0.2">
      <c r="A478" s="20"/>
      <c r="C478" s="114"/>
      <c r="E478" s="114"/>
      <c r="F478" s="307"/>
      <c r="K478" s="21"/>
    </row>
    <row r="479" spans="1:11" x14ac:dyDescent="0.2">
      <c r="A479" s="169" t="s">
        <v>129</v>
      </c>
      <c r="B479" s="61"/>
      <c r="C479" s="114"/>
      <c r="E479" s="114"/>
      <c r="F479" s="307"/>
      <c r="K479" s="21"/>
    </row>
    <row r="480" spans="1:11" x14ac:dyDescent="0.2">
      <c r="A480" s="20" t="s">
        <v>522</v>
      </c>
      <c r="B480" s="300">
        <v>250</v>
      </c>
      <c r="C480" s="114">
        <v>140</v>
      </c>
      <c r="E480" s="114">
        <f>+B480*C480</f>
        <v>35000</v>
      </c>
      <c r="F480" s="307"/>
      <c r="K480" s="21"/>
    </row>
    <row r="481" spans="1:11" x14ac:dyDescent="0.2">
      <c r="A481" s="20" t="s">
        <v>513</v>
      </c>
      <c r="B481" s="300"/>
      <c r="C481" s="114">
        <v>60</v>
      </c>
      <c r="E481" s="114">
        <f>+B481*C481</f>
        <v>0</v>
      </c>
      <c r="F481" s="307"/>
      <c r="K481" s="21"/>
    </row>
    <row r="482" spans="1:11" x14ac:dyDescent="0.2">
      <c r="A482" s="20" t="s">
        <v>290</v>
      </c>
      <c r="B482" s="300"/>
      <c r="C482" s="114">
        <v>100</v>
      </c>
      <c r="E482" s="114">
        <f>+B482*C482</f>
        <v>0</v>
      </c>
      <c r="F482" s="307"/>
      <c r="K482" s="21"/>
    </row>
    <row r="483" spans="1:11" x14ac:dyDescent="0.2">
      <c r="A483" s="20" t="s">
        <v>38</v>
      </c>
      <c r="B483" s="300"/>
      <c r="C483" s="114">
        <v>25</v>
      </c>
      <c r="E483" s="114">
        <f>+B483*C483</f>
        <v>0</v>
      </c>
      <c r="F483" s="307"/>
      <c r="K483" s="21"/>
    </row>
    <row r="484" spans="1:11" x14ac:dyDescent="0.2">
      <c r="A484" s="20"/>
      <c r="C484" s="114"/>
      <c r="E484" s="114"/>
      <c r="F484" s="307"/>
      <c r="K484" s="21"/>
    </row>
    <row r="485" spans="1:11" x14ac:dyDescent="0.2">
      <c r="A485" s="20" t="s">
        <v>31</v>
      </c>
      <c r="B485" s="300">
        <v>16</v>
      </c>
      <c r="C485" s="114">
        <v>250</v>
      </c>
      <c r="E485" s="114">
        <f>+B485*C485</f>
        <v>4000</v>
      </c>
      <c r="F485" s="307"/>
      <c r="K485" s="21"/>
    </row>
    <row r="486" spans="1:11" x14ac:dyDescent="0.2">
      <c r="A486" s="20" t="s">
        <v>279</v>
      </c>
      <c r="B486" s="300"/>
      <c r="C486" s="114"/>
      <c r="E486" s="114">
        <f>+B486*C486</f>
        <v>0</v>
      </c>
      <c r="F486" s="307"/>
      <c r="K486" s="21"/>
    </row>
    <row r="487" spans="1:11" ht="16" thickBot="1" x14ac:dyDescent="0.25">
      <c r="A487" s="22" t="s">
        <v>47</v>
      </c>
      <c r="B487" s="304">
        <v>5</v>
      </c>
      <c r="C487" s="303">
        <v>38</v>
      </c>
      <c r="D487" s="25"/>
      <c r="E487" s="293">
        <f>+B487*C487</f>
        <v>190</v>
      </c>
      <c r="F487" s="306">
        <f>SUM(E480:E487)</f>
        <v>39190</v>
      </c>
      <c r="G487" s="6" t="s">
        <v>281</v>
      </c>
      <c r="K487" s="21"/>
    </row>
    <row r="488" spans="1:11" x14ac:dyDescent="0.2">
      <c r="A488" s="20"/>
      <c r="B488" s="47"/>
      <c r="C488" s="296"/>
      <c r="E488" s="114"/>
      <c r="F488" s="307"/>
      <c r="K488" s="21"/>
    </row>
    <row r="489" spans="1:11" x14ac:dyDescent="0.2">
      <c r="A489" s="20"/>
      <c r="B489" s="47"/>
      <c r="C489" s="296"/>
      <c r="E489" s="114"/>
      <c r="F489" s="307"/>
      <c r="K489" s="21"/>
    </row>
    <row r="490" spans="1:11" x14ac:dyDescent="0.2">
      <c r="A490" s="20" t="s">
        <v>525</v>
      </c>
      <c r="B490" s="64">
        <v>5000</v>
      </c>
      <c r="C490" s="296">
        <v>1</v>
      </c>
      <c r="E490" s="114">
        <f>+B490*C490</f>
        <v>5000</v>
      </c>
      <c r="F490" s="307"/>
      <c r="K490" s="21"/>
    </row>
    <row r="491" spans="1:11" x14ac:dyDescent="0.2">
      <c r="A491" s="20" t="s">
        <v>104</v>
      </c>
      <c r="B491" s="64"/>
      <c r="C491" s="296">
        <v>4000</v>
      </c>
      <c r="E491" s="114">
        <f>+B491*C491</f>
        <v>0</v>
      </c>
      <c r="F491" s="307"/>
      <c r="K491" s="21"/>
    </row>
    <row r="492" spans="1:11" x14ac:dyDescent="0.2">
      <c r="A492" s="20" t="s">
        <v>515</v>
      </c>
      <c r="B492" s="64">
        <v>3</v>
      </c>
      <c r="C492" s="296">
        <v>700</v>
      </c>
      <c r="E492" s="114">
        <f>+B492*C492</f>
        <v>2100</v>
      </c>
      <c r="F492" s="307"/>
      <c r="K492" s="21"/>
    </row>
    <row r="493" spans="1:11" x14ac:dyDescent="0.2">
      <c r="A493" s="20"/>
      <c r="B493" s="64"/>
      <c r="C493" s="296">
        <v>1</v>
      </c>
      <c r="E493" s="114">
        <f>+B493*C493</f>
        <v>0</v>
      </c>
      <c r="F493" s="307"/>
      <c r="K493" s="21"/>
    </row>
    <row r="494" spans="1:11" ht="16" thickBot="1" x14ac:dyDescent="0.25">
      <c r="A494" s="22" t="s">
        <v>98</v>
      </c>
      <c r="B494" s="301"/>
      <c r="C494" s="303">
        <v>10</v>
      </c>
      <c r="D494" s="25"/>
      <c r="E494" s="293">
        <f>+B494*C494</f>
        <v>0</v>
      </c>
      <c r="F494" s="306">
        <f>SUM(E490:E494)</f>
        <v>7100</v>
      </c>
      <c r="G494" s="6" t="s">
        <v>282</v>
      </c>
      <c r="K494" s="21"/>
    </row>
    <row r="495" spans="1:11" ht="16" thickBot="1" x14ac:dyDescent="0.25">
      <c r="A495" s="22"/>
      <c r="B495" s="25"/>
      <c r="C495" s="293"/>
      <c r="D495" s="25"/>
      <c r="E495" s="293"/>
      <c r="F495" s="293"/>
      <c r="G495" s="25"/>
      <c r="H495" s="25"/>
      <c r="I495" s="25"/>
      <c r="J495" s="25"/>
      <c r="K495" s="23"/>
    </row>
    <row r="496" spans="1:11" ht="24" x14ac:dyDescent="0.3">
      <c r="A496" s="18" t="s">
        <v>655</v>
      </c>
      <c r="B496" s="24"/>
      <c r="C496" s="297" t="s">
        <v>666</v>
      </c>
      <c r="D496" s="24"/>
      <c r="E496" s="24"/>
      <c r="F496" s="24"/>
      <c r="G496" s="24"/>
      <c r="H496" s="24"/>
      <c r="I496" s="24"/>
      <c r="J496" s="24"/>
      <c r="K496" s="19"/>
    </row>
    <row r="497" spans="1:11" x14ac:dyDescent="0.2">
      <c r="A497" s="20"/>
      <c r="K497" s="21"/>
    </row>
    <row r="498" spans="1:11" x14ac:dyDescent="0.2">
      <c r="A498" s="20"/>
      <c r="G498" t="s">
        <v>280</v>
      </c>
      <c r="K498" s="21"/>
    </row>
    <row r="499" spans="1:11" x14ac:dyDescent="0.2">
      <c r="A499" s="20"/>
      <c r="C499" s="62" t="s">
        <v>88</v>
      </c>
      <c r="F499" s="62" t="s">
        <v>42</v>
      </c>
      <c r="H499" s="188" t="s">
        <v>88</v>
      </c>
      <c r="K499" s="21"/>
    </row>
    <row r="500" spans="1:11" x14ac:dyDescent="0.2">
      <c r="A500" s="20" t="s">
        <v>103</v>
      </c>
      <c r="C500" s="302">
        <v>365</v>
      </c>
      <c r="F500" s="64">
        <v>120</v>
      </c>
      <c r="G500" s="138">
        <f>+F500/20</f>
        <v>6</v>
      </c>
      <c r="H500" s="299">
        <f>+F500*C500</f>
        <v>43800</v>
      </c>
      <c r="J500">
        <v>210</v>
      </c>
      <c r="K500" s="287" t="s">
        <v>643</v>
      </c>
    </row>
    <row r="501" spans="1:11" x14ac:dyDescent="0.2">
      <c r="A501" s="20" t="s">
        <v>667</v>
      </c>
      <c r="C501" s="302">
        <v>45</v>
      </c>
      <c r="F501" s="64">
        <v>120</v>
      </c>
      <c r="G501" s="138">
        <f>+F501/20</f>
        <v>6</v>
      </c>
      <c r="H501" s="299">
        <f>+F501*C501</f>
        <v>5400</v>
      </c>
      <c r="K501" s="287"/>
    </row>
    <row r="502" spans="1:11" x14ac:dyDescent="0.2">
      <c r="A502" s="20"/>
      <c r="C502" s="302"/>
      <c r="F502" s="64"/>
      <c r="G502" s="138"/>
      <c r="H502" s="298">
        <f t="shared" ref="H502:H507" si="15">+F502*C502</f>
        <v>0</v>
      </c>
      <c r="K502" s="287"/>
    </row>
    <row r="503" spans="1:11" x14ac:dyDescent="0.2">
      <c r="A503" s="20"/>
      <c r="C503" s="302"/>
      <c r="F503" s="64"/>
      <c r="H503" s="298">
        <f t="shared" si="15"/>
        <v>0</v>
      </c>
      <c r="K503" s="287"/>
    </row>
    <row r="504" spans="1:11" x14ac:dyDescent="0.2">
      <c r="A504" s="20"/>
      <c r="C504" s="302"/>
      <c r="F504" s="64"/>
      <c r="H504" s="298">
        <f t="shared" si="15"/>
        <v>0</v>
      </c>
      <c r="K504" s="21"/>
    </row>
    <row r="505" spans="1:11" x14ac:dyDescent="0.2">
      <c r="A505" s="20"/>
      <c r="C505" s="302"/>
      <c r="F505" s="64"/>
      <c r="H505" s="298">
        <f t="shared" si="15"/>
        <v>0</v>
      </c>
      <c r="K505" s="21"/>
    </row>
    <row r="506" spans="1:11" x14ac:dyDescent="0.2">
      <c r="A506" s="20"/>
      <c r="C506" s="302"/>
      <c r="F506" s="122"/>
      <c r="H506" s="298">
        <f t="shared" si="15"/>
        <v>0</v>
      </c>
      <c r="K506" s="21"/>
    </row>
    <row r="507" spans="1:11" x14ac:dyDescent="0.2">
      <c r="A507" s="20"/>
      <c r="C507" s="308"/>
      <c r="F507" s="122"/>
      <c r="H507" s="298">
        <f t="shared" si="15"/>
        <v>0</v>
      </c>
      <c r="K507" s="21"/>
    </row>
    <row r="508" spans="1:11" x14ac:dyDescent="0.2">
      <c r="A508" s="20"/>
      <c r="F508" s="107" t="s">
        <v>90</v>
      </c>
      <c r="G508" s="107"/>
      <c r="H508" s="185">
        <f>SUM(H500:H507)</f>
        <v>49200</v>
      </c>
      <c r="K508" s="21"/>
    </row>
    <row r="509" spans="1:11" x14ac:dyDescent="0.2">
      <c r="A509" s="20"/>
      <c r="C509" s="168"/>
      <c r="F509" s="105" t="s">
        <v>107</v>
      </c>
      <c r="G509" s="105"/>
      <c r="H509" s="186">
        <f>+F515</f>
        <v>30780</v>
      </c>
      <c r="J509">
        <v>500</v>
      </c>
      <c r="K509" s="21"/>
    </row>
    <row r="510" spans="1:11" ht="16" thickBot="1" x14ac:dyDescent="0.25">
      <c r="A510" s="20"/>
      <c r="F510" s="103" t="s">
        <v>118</v>
      </c>
      <c r="G510" s="103"/>
      <c r="H510" s="187">
        <f>+H508-H509</f>
        <v>18420</v>
      </c>
      <c r="J510">
        <v>20</v>
      </c>
      <c r="K510" s="21"/>
    </row>
    <row r="511" spans="1:11" ht="16" thickTop="1" x14ac:dyDescent="0.2">
      <c r="A511" s="20"/>
      <c r="F511" t="s">
        <v>106</v>
      </c>
      <c r="H511" s="111"/>
      <c r="J511">
        <f>+J509/J510</f>
        <v>25</v>
      </c>
      <c r="K511" s="21"/>
    </row>
    <row r="512" spans="1:11" x14ac:dyDescent="0.2">
      <c r="A512" s="20"/>
      <c r="F512" s="128" t="s">
        <v>124</v>
      </c>
      <c r="G512" s="128"/>
      <c r="H512" s="129">
        <f>+H508-H509-H511</f>
        <v>18420</v>
      </c>
      <c r="K512" s="21"/>
    </row>
    <row r="513" spans="1:11" x14ac:dyDescent="0.2">
      <c r="A513" s="20"/>
      <c r="K513" s="21"/>
    </row>
    <row r="514" spans="1:11" x14ac:dyDescent="0.2">
      <c r="A514" s="20"/>
      <c r="K514" s="21"/>
    </row>
    <row r="515" spans="1:11" ht="21" x14ac:dyDescent="0.25">
      <c r="A515" s="20"/>
      <c r="B515" s="62" t="s">
        <v>42</v>
      </c>
      <c r="C515" s="62" t="s">
        <v>112</v>
      </c>
      <c r="F515" s="283">
        <f>SUM(F518:F547)</f>
        <v>30780</v>
      </c>
      <c r="G515" s="305">
        <f>+F515/F500</f>
        <v>256.5</v>
      </c>
      <c r="K515" s="21"/>
    </row>
    <row r="516" spans="1:11" x14ac:dyDescent="0.2">
      <c r="A516" s="711" t="s">
        <v>29</v>
      </c>
      <c r="B516" s="712"/>
      <c r="K516" s="21"/>
    </row>
    <row r="517" spans="1:11" x14ac:dyDescent="0.2">
      <c r="A517" s="20" t="s">
        <v>189</v>
      </c>
      <c r="B517" s="64">
        <v>3</v>
      </c>
      <c r="C517" s="114">
        <v>700</v>
      </c>
      <c r="E517" s="114">
        <f>+B517*C517</f>
        <v>2100</v>
      </c>
      <c r="F517" s="114"/>
      <c r="K517" s="21"/>
    </row>
    <row r="518" spans="1:11" x14ac:dyDescent="0.2">
      <c r="A518" s="20" t="s">
        <v>26</v>
      </c>
      <c r="B518" s="64">
        <v>1</v>
      </c>
      <c r="C518" s="114">
        <v>1900</v>
      </c>
      <c r="E518" s="114">
        <f>+B518*C518</f>
        <v>1900</v>
      </c>
      <c r="F518" s="114"/>
      <c r="K518" s="21"/>
    </row>
    <row r="519" spans="1:11" x14ac:dyDescent="0.2">
      <c r="A519" s="20"/>
      <c r="B519" s="64"/>
      <c r="C519" s="114"/>
      <c r="E519" s="114">
        <f>+B519*C519</f>
        <v>0</v>
      </c>
      <c r="F519" s="114"/>
      <c r="K519" s="21"/>
    </row>
    <row r="520" spans="1:11" ht="16" thickBot="1" x14ac:dyDescent="0.25">
      <c r="A520" s="22" t="s">
        <v>200</v>
      </c>
      <c r="B520" s="301"/>
      <c r="C520" s="293">
        <v>4000</v>
      </c>
      <c r="D520" s="25"/>
      <c r="E520" s="114">
        <f>+B520*C520</f>
        <v>0</v>
      </c>
      <c r="F520" s="306">
        <f>SUM(E517:E520)</f>
        <v>4000</v>
      </c>
      <c r="G520" s="6" t="s">
        <v>28</v>
      </c>
      <c r="K520" s="21"/>
    </row>
    <row r="521" spans="1:11" x14ac:dyDescent="0.2">
      <c r="A521" s="20"/>
      <c r="C521" s="114"/>
      <c r="E521" s="114"/>
      <c r="F521" s="307"/>
      <c r="K521" s="21"/>
    </row>
    <row r="522" spans="1:11" x14ac:dyDescent="0.2">
      <c r="A522" s="20" t="s">
        <v>181</v>
      </c>
      <c r="B522" s="64">
        <v>1</v>
      </c>
      <c r="C522" s="296">
        <v>1400</v>
      </c>
      <c r="E522" s="114">
        <f>+B522*C522</f>
        <v>1400</v>
      </c>
      <c r="F522" s="307"/>
      <c r="K522" s="21"/>
    </row>
    <row r="523" spans="1:11" x14ac:dyDescent="0.2">
      <c r="A523" s="20" t="s">
        <v>30</v>
      </c>
      <c r="B523" s="300">
        <v>6</v>
      </c>
      <c r="C523" s="114">
        <v>700</v>
      </c>
      <c r="E523" s="114">
        <f>+B523*C523</f>
        <v>4200</v>
      </c>
      <c r="F523" s="307"/>
      <c r="K523" s="21"/>
    </row>
    <row r="524" spans="1:11" x14ac:dyDescent="0.2">
      <c r="A524" s="20" t="s">
        <v>374</v>
      </c>
      <c r="B524" s="300">
        <v>1</v>
      </c>
      <c r="C524" s="114">
        <v>1100</v>
      </c>
      <c r="E524" s="114">
        <f>+B524*C524</f>
        <v>1100</v>
      </c>
      <c r="F524" s="307"/>
      <c r="K524" s="21"/>
    </row>
    <row r="525" spans="1:11" x14ac:dyDescent="0.2">
      <c r="A525" s="20" t="s">
        <v>372</v>
      </c>
      <c r="B525" s="300"/>
      <c r="C525" s="114">
        <v>400</v>
      </c>
      <c r="E525" s="114"/>
      <c r="F525" s="307"/>
      <c r="K525" s="21"/>
    </row>
    <row r="526" spans="1:11" x14ac:dyDescent="0.2">
      <c r="A526" s="20" t="s">
        <v>278</v>
      </c>
      <c r="B526" s="300"/>
      <c r="C526" s="114">
        <v>350</v>
      </c>
      <c r="E526" s="114">
        <f>+B526*C526</f>
        <v>0</v>
      </c>
      <c r="F526" s="307"/>
      <c r="K526" s="21"/>
    </row>
    <row r="527" spans="1:11" x14ac:dyDescent="0.2">
      <c r="A527" s="20" t="s">
        <v>39</v>
      </c>
      <c r="B527" s="300"/>
      <c r="C527" s="114">
        <v>1400</v>
      </c>
      <c r="E527" s="114">
        <f>+B527*C527</f>
        <v>0</v>
      </c>
      <c r="F527" s="307"/>
      <c r="K527" s="21"/>
    </row>
    <row r="528" spans="1:11" ht="16" thickBot="1" x14ac:dyDescent="0.25">
      <c r="A528" s="22" t="s">
        <v>217</v>
      </c>
      <c r="B528" s="301">
        <v>2</v>
      </c>
      <c r="C528" s="293">
        <v>500</v>
      </c>
      <c r="D528" s="25"/>
      <c r="E528" s="303">
        <f>+B528*C528</f>
        <v>1000</v>
      </c>
      <c r="F528" s="306">
        <f>SUM(E522:E528)</f>
        <v>7700</v>
      </c>
      <c r="G528" s="6" t="s">
        <v>30</v>
      </c>
      <c r="K528" s="21"/>
    </row>
    <row r="529" spans="1:11" x14ac:dyDescent="0.2">
      <c r="A529" s="20"/>
      <c r="C529" s="114"/>
      <c r="E529" s="114"/>
      <c r="F529" s="307"/>
      <c r="K529" s="21"/>
    </row>
    <row r="530" spans="1:11" x14ac:dyDescent="0.2">
      <c r="A530" s="20"/>
      <c r="C530" s="114"/>
      <c r="E530" s="114"/>
      <c r="F530" s="307"/>
      <c r="K530" s="21"/>
    </row>
    <row r="531" spans="1:11" x14ac:dyDescent="0.2">
      <c r="A531" s="169" t="s">
        <v>129</v>
      </c>
      <c r="B531" s="61"/>
      <c r="C531" s="114"/>
      <c r="E531" s="114"/>
      <c r="F531" s="307"/>
      <c r="K531" s="21"/>
    </row>
    <row r="532" spans="1:11" x14ac:dyDescent="0.2">
      <c r="A532" s="20" t="s">
        <v>103</v>
      </c>
      <c r="B532" s="300">
        <v>120</v>
      </c>
      <c r="C532" s="114">
        <v>65</v>
      </c>
      <c r="E532" s="114">
        <f>+B532*C532</f>
        <v>7800</v>
      </c>
      <c r="F532" s="307"/>
      <c r="K532" s="21"/>
    </row>
    <row r="533" spans="1:11" x14ac:dyDescent="0.2">
      <c r="A533" s="20" t="s">
        <v>101</v>
      </c>
      <c r="B533" s="300"/>
      <c r="C533" s="114">
        <v>60</v>
      </c>
      <c r="E533" s="114">
        <f>+B533*C533</f>
        <v>0</v>
      </c>
      <c r="F533" s="307"/>
      <c r="K533" s="21"/>
    </row>
    <row r="534" spans="1:11" x14ac:dyDescent="0.2">
      <c r="A534" s="20" t="s">
        <v>290</v>
      </c>
      <c r="B534" s="300"/>
      <c r="C534" s="114">
        <v>100</v>
      </c>
      <c r="E534" s="114">
        <f>+B534*C534</f>
        <v>0</v>
      </c>
      <c r="F534" s="307"/>
      <c r="K534" s="21"/>
    </row>
    <row r="535" spans="1:11" x14ac:dyDescent="0.2">
      <c r="A535" s="20" t="s">
        <v>667</v>
      </c>
      <c r="B535" s="300">
        <v>120</v>
      </c>
      <c r="C535" s="114">
        <v>25</v>
      </c>
      <c r="E535" s="114">
        <f>+B535*C535</f>
        <v>3000</v>
      </c>
      <c r="F535" s="307"/>
      <c r="K535" s="21"/>
    </row>
    <row r="536" spans="1:11" x14ac:dyDescent="0.2">
      <c r="A536" s="20"/>
      <c r="C536" s="114"/>
      <c r="E536" s="114"/>
      <c r="F536" s="307"/>
      <c r="K536" s="21"/>
    </row>
    <row r="537" spans="1:11" x14ac:dyDescent="0.2">
      <c r="A537" s="20" t="s">
        <v>31</v>
      </c>
      <c r="B537" s="300">
        <v>8</v>
      </c>
      <c r="C537" s="114">
        <v>250</v>
      </c>
      <c r="E537" s="114">
        <f>+B537*C537</f>
        <v>2000</v>
      </c>
      <c r="F537" s="307"/>
      <c r="K537" s="21"/>
    </row>
    <row r="538" spans="1:11" x14ac:dyDescent="0.2">
      <c r="A538" s="20" t="s">
        <v>279</v>
      </c>
      <c r="B538" s="300"/>
      <c r="C538" s="114"/>
      <c r="E538" s="114">
        <f>+B538*C538</f>
        <v>0</v>
      </c>
      <c r="F538" s="307"/>
      <c r="K538" s="21"/>
    </row>
    <row r="539" spans="1:11" ht="16" thickBot="1" x14ac:dyDescent="0.25">
      <c r="A539" s="22" t="s">
        <v>47</v>
      </c>
      <c r="B539" s="304">
        <v>10</v>
      </c>
      <c r="C539" s="303">
        <v>38</v>
      </c>
      <c r="D539" s="25"/>
      <c r="E539" s="293">
        <f>+B539*C539</f>
        <v>380</v>
      </c>
      <c r="F539" s="306">
        <f>SUM(E532:E539)</f>
        <v>13180</v>
      </c>
      <c r="G539" s="6" t="s">
        <v>281</v>
      </c>
      <c r="K539" s="21"/>
    </row>
    <row r="540" spans="1:11" x14ac:dyDescent="0.2">
      <c r="A540" s="20"/>
      <c r="B540" s="47"/>
      <c r="C540" s="296"/>
      <c r="E540" s="114"/>
      <c r="F540" s="307"/>
      <c r="K540" s="21"/>
    </row>
    <row r="541" spans="1:11" x14ac:dyDescent="0.2">
      <c r="A541" s="20"/>
      <c r="B541" s="47"/>
      <c r="C541" s="296"/>
      <c r="E541" s="114"/>
      <c r="F541" s="307"/>
      <c r="K541" s="21"/>
    </row>
    <row r="542" spans="1:11" x14ac:dyDescent="0.2">
      <c r="A542" s="20" t="s">
        <v>668</v>
      </c>
      <c r="B542" s="64">
        <v>1</v>
      </c>
      <c r="C542" s="296">
        <v>400</v>
      </c>
      <c r="E542" s="114">
        <f>+B542*C542</f>
        <v>400</v>
      </c>
      <c r="F542" s="307"/>
      <c r="K542" s="21"/>
    </row>
    <row r="543" spans="1:11" x14ac:dyDescent="0.2">
      <c r="A543" s="20" t="s">
        <v>108</v>
      </c>
      <c r="B543" s="64">
        <v>1</v>
      </c>
      <c r="C543" s="296">
        <v>500</v>
      </c>
      <c r="E543" s="114">
        <f>+B543*C543</f>
        <v>500</v>
      </c>
      <c r="F543" s="307"/>
      <c r="K543" s="21"/>
    </row>
    <row r="544" spans="1:11" x14ac:dyDescent="0.2">
      <c r="A544" s="20" t="s">
        <v>514</v>
      </c>
      <c r="B544" s="64">
        <v>1</v>
      </c>
      <c r="C544" s="296">
        <v>5000</v>
      </c>
      <c r="E544" s="114">
        <f>+B544*C544</f>
        <v>5000</v>
      </c>
      <c r="F544" s="307"/>
      <c r="K544" s="21"/>
    </row>
    <row r="545" spans="1:11" x14ac:dyDescent="0.2">
      <c r="A545" s="20"/>
      <c r="B545" s="64"/>
      <c r="C545" s="296">
        <v>1</v>
      </c>
      <c r="E545" s="114">
        <f>+B545*C545</f>
        <v>0</v>
      </c>
      <c r="F545" s="307"/>
      <c r="K545" s="21"/>
    </row>
    <row r="546" spans="1:11" ht="16" thickBot="1" x14ac:dyDescent="0.25">
      <c r="A546" s="22" t="s">
        <v>98</v>
      </c>
      <c r="B546" s="301"/>
      <c r="C546" s="303">
        <v>10</v>
      </c>
      <c r="D546" s="25"/>
      <c r="E546" s="293">
        <f>+B546*C546</f>
        <v>0</v>
      </c>
      <c r="F546" s="306">
        <f>SUM(E542:E546)</f>
        <v>5900</v>
      </c>
      <c r="G546" s="6" t="s">
        <v>282</v>
      </c>
      <c r="K546" s="21"/>
    </row>
    <row r="549" spans="1:11" ht="16" thickBot="1" x14ac:dyDescent="0.25"/>
    <row r="550" spans="1:11" ht="24" x14ac:dyDescent="0.3">
      <c r="A550" s="18"/>
      <c r="B550" s="24"/>
      <c r="C550" s="297" t="s">
        <v>703</v>
      </c>
      <c r="D550" s="24"/>
      <c r="E550" s="24"/>
      <c r="F550" s="24"/>
      <c r="G550" s="24"/>
      <c r="H550" s="24"/>
      <c r="I550" s="24"/>
      <c r="J550" s="24"/>
      <c r="K550" s="19"/>
    </row>
    <row r="551" spans="1:11" x14ac:dyDescent="0.2">
      <c r="A551" s="20"/>
      <c r="K551" s="21"/>
    </row>
    <row r="552" spans="1:11" x14ac:dyDescent="0.2">
      <c r="A552" s="20"/>
      <c r="G552" t="s">
        <v>280</v>
      </c>
      <c r="K552" s="21"/>
    </row>
    <row r="553" spans="1:11" x14ac:dyDescent="0.2">
      <c r="A553" s="20"/>
      <c r="C553" s="62" t="s">
        <v>88</v>
      </c>
      <c r="F553" s="62" t="s">
        <v>42</v>
      </c>
      <c r="H553" s="188" t="s">
        <v>88</v>
      </c>
      <c r="K553" s="21"/>
    </row>
    <row r="554" spans="1:11" x14ac:dyDescent="0.2">
      <c r="A554" s="20" t="s">
        <v>103</v>
      </c>
      <c r="C554" s="302">
        <v>225</v>
      </c>
      <c r="F554" s="64">
        <v>300</v>
      </c>
      <c r="G554" s="138">
        <f>+F554/20</f>
        <v>15</v>
      </c>
      <c r="H554" s="299">
        <f>+F554*C554</f>
        <v>67500</v>
      </c>
      <c r="J554">
        <v>210</v>
      </c>
      <c r="K554" s="287" t="s">
        <v>643</v>
      </c>
    </row>
    <row r="555" spans="1:11" x14ac:dyDescent="0.2">
      <c r="A555" s="20" t="s">
        <v>104</v>
      </c>
      <c r="C555" s="302"/>
      <c r="F555" s="64"/>
      <c r="G555" s="138">
        <f>+F555/20</f>
        <v>0</v>
      </c>
      <c r="H555" s="299">
        <f>+F555*C555</f>
        <v>0</v>
      </c>
      <c r="K555" s="287"/>
    </row>
    <row r="556" spans="1:11" x14ac:dyDescent="0.2">
      <c r="A556" s="20"/>
      <c r="C556" s="302"/>
      <c r="F556" s="64"/>
      <c r="G556" s="138"/>
      <c r="H556" s="298">
        <f t="shared" ref="H556:H561" si="16">+F556*C556</f>
        <v>0</v>
      </c>
      <c r="K556" s="287"/>
    </row>
    <row r="557" spans="1:11" x14ac:dyDescent="0.2">
      <c r="A557" s="20"/>
      <c r="C557" s="302"/>
      <c r="F557" s="64"/>
      <c r="H557" s="298">
        <f t="shared" si="16"/>
        <v>0</v>
      </c>
      <c r="K557" s="287"/>
    </row>
    <row r="558" spans="1:11" x14ac:dyDescent="0.2">
      <c r="A558" s="20"/>
      <c r="C558" s="302"/>
      <c r="F558" s="64"/>
      <c r="H558" s="298">
        <f t="shared" si="16"/>
        <v>0</v>
      </c>
      <c r="K558" s="21"/>
    </row>
    <row r="559" spans="1:11" x14ac:dyDescent="0.2">
      <c r="A559" s="20"/>
      <c r="C559" s="302"/>
      <c r="F559" s="64"/>
      <c r="H559" s="298">
        <f t="shared" si="16"/>
        <v>0</v>
      </c>
      <c r="K559" s="21"/>
    </row>
    <row r="560" spans="1:11" x14ac:dyDescent="0.2">
      <c r="A560" s="20"/>
      <c r="C560" s="302"/>
      <c r="F560" s="122"/>
      <c r="H560" s="298">
        <f t="shared" si="16"/>
        <v>0</v>
      </c>
      <c r="K560" s="21"/>
    </row>
    <row r="561" spans="1:11" x14ac:dyDescent="0.2">
      <c r="A561" s="20"/>
      <c r="C561" s="308"/>
      <c r="F561" s="122"/>
      <c r="H561" s="298">
        <f t="shared" si="16"/>
        <v>0</v>
      </c>
      <c r="K561" s="21"/>
    </row>
    <row r="562" spans="1:11" x14ac:dyDescent="0.2">
      <c r="A562" s="20"/>
      <c r="F562" s="107" t="s">
        <v>90</v>
      </c>
      <c r="G562" s="107"/>
      <c r="H562" s="185">
        <f>SUM(H554:H561)</f>
        <v>67500</v>
      </c>
      <c r="K562" s="21"/>
    </row>
    <row r="563" spans="1:11" x14ac:dyDescent="0.2">
      <c r="A563" s="20"/>
      <c r="C563" s="168"/>
      <c r="F563" s="105" t="s">
        <v>107</v>
      </c>
      <c r="G563" s="105"/>
      <c r="H563" s="186">
        <f>+F569</f>
        <v>40280</v>
      </c>
      <c r="J563">
        <v>500</v>
      </c>
      <c r="K563" s="21"/>
    </row>
    <row r="564" spans="1:11" ht="16" thickBot="1" x14ac:dyDescent="0.25">
      <c r="A564" s="20"/>
      <c r="F564" s="103" t="s">
        <v>118</v>
      </c>
      <c r="G564" s="103"/>
      <c r="H564" s="187">
        <f>+H562-H563</f>
        <v>27220</v>
      </c>
      <c r="J564">
        <v>20</v>
      </c>
      <c r="K564" s="21"/>
    </row>
    <row r="565" spans="1:11" ht="16" thickTop="1" x14ac:dyDescent="0.2">
      <c r="A565" s="20"/>
      <c r="F565" t="s">
        <v>106</v>
      </c>
      <c r="H565" s="111"/>
      <c r="J565">
        <f>+J563/J564</f>
        <v>25</v>
      </c>
      <c r="K565" s="21"/>
    </row>
    <row r="566" spans="1:11" x14ac:dyDescent="0.2">
      <c r="A566" s="20"/>
      <c r="F566" s="128" t="s">
        <v>124</v>
      </c>
      <c r="G566" s="128"/>
      <c r="H566" s="129">
        <f>+H562-H563-H565</f>
        <v>27220</v>
      </c>
      <c r="K566" s="21"/>
    </row>
    <row r="567" spans="1:11" x14ac:dyDescent="0.2">
      <c r="A567" s="20"/>
      <c r="K567" s="21"/>
    </row>
    <row r="568" spans="1:11" x14ac:dyDescent="0.2">
      <c r="A568" s="20"/>
      <c r="K568" s="21"/>
    </row>
    <row r="569" spans="1:11" ht="21" x14ac:dyDescent="0.25">
      <c r="A569" s="20"/>
      <c r="B569" s="62" t="s">
        <v>42</v>
      </c>
      <c r="C569" s="62" t="s">
        <v>112</v>
      </c>
      <c r="F569" s="283">
        <f>SUM(F572:F600)</f>
        <v>40280</v>
      </c>
      <c r="G569" s="305">
        <f>+F569/F554</f>
        <v>134.26666666666668</v>
      </c>
      <c r="K569" s="21"/>
    </row>
    <row r="570" spans="1:11" x14ac:dyDescent="0.2">
      <c r="A570" s="711" t="s">
        <v>29</v>
      </c>
      <c r="B570" s="712"/>
      <c r="K570" s="21"/>
    </row>
    <row r="571" spans="1:11" x14ac:dyDescent="0.2">
      <c r="A571" s="20" t="s">
        <v>189</v>
      </c>
      <c r="B571" s="64">
        <v>5</v>
      </c>
      <c r="C571" s="114">
        <v>700</v>
      </c>
      <c r="E571" s="114">
        <f>+B571*C571</f>
        <v>3500</v>
      </c>
      <c r="F571" s="114"/>
      <c r="K571" s="21"/>
    </row>
    <row r="572" spans="1:11" x14ac:dyDescent="0.2">
      <c r="A572" s="20" t="s">
        <v>26</v>
      </c>
      <c r="B572" s="64">
        <v>1</v>
      </c>
      <c r="C572" s="114">
        <v>1900</v>
      </c>
      <c r="E572" s="114">
        <f>+B572*C572</f>
        <v>1900</v>
      </c>
      <c r="F572" s="114"/>
      <c r="K572" s="21"/>
    </row>
    <row r="573" spans="1:11" x14ac:dyDescent="0.2">
      <c r="A573" s="20"/>
      <c r="B573" s="64"/>
      <c r="C573" s="114"/>
      <c r="E573" s="114">
        <f>+B573*C573</f>
        <v>0</v>
      </c>
      <c r="F573" s="114"/>
      <c r="K573" s="21"/>
    </row>
    <row r="574" spans="1:11" ht="16" thickBot="1" x14ac:dyDescent="0.25">
      <c r="A574" s="22" t="s">
        <v>200</v>
      </c>
      <c r="B574" s="301"/>
      <c r="C574" s="293">
        <v>4000</v>
      </c>
      <c r="D574" s="25"/>
      <c r="E574" s="114">
        <f>+B574*C574</f>
        <v>0</v>
      </c>
      <c r="F574" s="306">
        <f>SUM(E571:E574)</f>
        <v>5400</v>
      </c>
      <c r="G574" s="6" t="s">
        <v>28</v>
      </c>
      <c r="K574" s="21"/>
    </row>
    <row r="575" spans="1:11" x14ac:dyDescent="0.2">
      <c r="A575" s="20"/>
      <c r="C575" s="114"/>
      <c r="E575" s="114"/>
      <c r="F575" s="307"/>
      <c r="K575" s="21"/>
    </row>
    <row r="576" spans="1:11" x14ac:dyDescent="0.2">
      <c r="A576" s="20" t="s">
        <v>181</v>
      </c>
      <c r="B576" s="64">
        <v>1</v>
      </c>
      <c r="C576" s="296">
        <v>1400</v>
      </c>
      <c r="E576" s="114">
        <f>+B576*C576</f>
        <v>1400</v>
      </c>
      <c r="F576" s="307"/>
      <c r="K576" s="21"/>
    </row>
    <row r="577" spans="1:11" x14ac:dyDescent="0.2">
      <c r="A577" s="20" t="s">
        <v>30</v>
      </c>
      <c r="B577" s="300">
        <v>3</v>
      </c>
      <c r="C577" s="114">
        <v>700</v>
      </c>
      <c r="E577" s="114">
        <f>+B577*C577</f>
        <v>2100</v>
      </c>
      <c r="F577" s="307"/>
      <c r="K577" s="21"/>
    </row>
    <row r="578" spans="1:11" x14ac:dyDescent="0.2">
      <c r="A578" s="20" t="s">
        <v>374</v>
      </c>
      <c r="B578" s="300"/>
      <c r="C578" s="114">
        <v>1100</v>
      </c>
      <c r="E578" s="114">
        <f>+B578*C578</f>
        <v>0</v>
      </c>
      <c r="F578" s="307"/>
      <c r="K578" s="21"/>
    </row>
    <row r="579" spans="1:11" x14ac:dyDescent="0.2">
      <c r="A579" s="20" t="s">
        <v>372</v>
      </c>
      <c r="B579" s="300"/>
      <c r="C579" s="114">
        <v>400</v>
      </c>
      <c r="E579" s="114"/>
      <c r="F579" s="307"/>
      <c r="K579" s="21"/>
    </row>
    <row r="580" spans="1:11" x14ac:dyDescent="0.2">
      <c r="A580" s="20" t="s">
        <v>278</v>
      </c>
      <c r="B580" s="300"/>
      <c r="C580" s="114">
        <v>350</v>
      </c>
      <c r="E580" s="114">
        <f>+B580*C580</f>
        <v>0</v>
      </c>
      <c r="F580" s="307"/>
      <c r="K580" s="21"/>
    </row>
    <row r="581" spans="1:11" x14ac:dyDescent="0.2">
      <c r="A581" s="20" t="s">
        <v>39</v>
      </c>
      <c r="B581" s="300">
        <v>1</v>
      </c>
      <c r="C581" s="114">
        <v>1400</v>
      </c>
      <c r="E581" s="114">
        <f>+B581*C581</f>
        <v>1400</v>
      </c>
      <c r="F581" s="307"/>
      <c r="K581" s="21"/>
    </row>
    <row r="582" spans="1:11" ht="16" thickBot="1" x14ac:dyDescent="0.25">
      <c r="A582" s="22" t="s">
        <v>217</v>
      </c>
      <c r="B582" s="301"/>
      <c r="C582" s="293">
        <v>500</v>
      </c>
      <c r="D582" s="25"/>
      <c r="E582" s="303">
        <f>+B582*C582</f>
        <v>0</v>
      </c>
      <c r="F582" s="306">
        <f>SUM(E576:E582)</f>
        <v>4900</v>
      </c>
      <c r="G582" s="6" t="s">
        <v>30</v>
      </c>
      <c r="K582" s="21"/>
    </row>
    <row r="583" spans="1:11" x14ac:dyDescent="0.2">
      <c r="A583" s="20"/>
      <c r="C583" s="114"/>
      <c r="E583" s="114"/>
      <c r="F583" s="307"/>
      <c r="K583" s="21"/>
    </row>
    <row r="584" spans="1:11" x14ac:dyDescent="0.2">
      <c r="A584" s="20"/>
      <c r="C584" s="114"/>
      <c r="E584" s="114"/>
      <c r="F584" s="307"/>
      <c r="K584" s="21"/>
    </row>
    <row r="585" spans="1:11" x14ac:dyDescent="0.2">
      <c r="A585" s="169" t="s">
        <v>129</v>
      </c>
      <c r="B585" s="61"/>
      <c r="C585" s="114"/>
      <c r="E585" s="114"/>
      <c r="F585" s="307"/>
      <c r="K585" s="21"/>
    </row>
    <row r="586" spans="1:11" x14ac:dyDescent="0.2">
      <c r="A586" s="20" t="s">
        <v>103</v>
      </c>
      <c r="B586" s="300">
        <v>300</v>
      </c>
      <c r="C586" s="114">
        <v>75</v>
      </c>
      <c r="E586" s="114">
        <f>+B586*C586</f>
        <v>22500</v>
      </c>
      <c r="F586" s="307"/>
      <c r="K586" s="21"/>
    </row>
    <row r="587" spans="1:11" x14ac:dyDescent="0.2">
      <c r="A587" s="20" t="s">
        <v>101</v>
      </c>
      <c r="B587" s="300"/>
      <c r="C587" s="114">
        <v>60</v>
      </c>
      <c r="E587" s="114">
        <f>+B587*C587</f>
        <v>0</v>
      </c>
      <c r="F587" s="307"/>
      <c r="K587" s="21"/>
    </row>
    <row r="588" spans="1:11" x14ac:dyDescent="0.2">
      <c r="A588" s="20" t="s">
        <v>290</v>
      </c>
      <c r="B588" s="300"/>
      <c r="C588" s="114">
        <v>100</v>
      </c>
      <c r="E588" s="114">
        <f>+B588*C588</f>
        <v>0</v>
      </c>
      <c r="F588" s="307"/>
      <c r="K588" s="21"/>
    </row>
    <row r="589" spans="1:11" x14ac:dyDescent="0.2">
      <c r="A589" s="20" t="s">
        <v>667</v>
      </c>
      <c r="B589" s="300"/>
      <c r="C589" s="114">
        <v>25</v>
      </c>
      <c r="E589" s="114">
        <f>+B589*C589</f>
        <v>0</v>
      </c>
      <c r="F589" s="307"/>
      <c r="K589" s="21"/>
    </row>
    <row r="590" spans="1:11" x14ac:dyDescent="0.2">
      <c r="A590" s="20"/>
      <c r="C590" s="114"/>
      <c r="E590" s="114"/>
      <c r="F590" s="307"/>
      <c r="K590" s="21"/>
    </row>
    <row r="591" spans="1:11" x14ac:dyDescent="0.2">
      <c r="A591" s="20" t="s">
        <v>31</v>
      </c>
      <c r="B591" s="300">
        <v>20</v>
      </c>
      <c r="C591" s="114">
        <v>250</v>
      </c>
      <c r="E591" s="114">
        <f>+B591*C591</f>
        <v>5000</v>
      </c>
      <c r="F591" s="307"/>
      <c r="K591" s="21"/>
    </row>
    <row r="592" spans="1:11" x14ac:dyDescent="0.2">
      <c r="A592" s="20" t="s">
        <v>279</v>
      </c>
      <c r="B592" s="300"/>
      <c r="C592" s="114"/>
      <c r="E592" s="114">
        <f>+B592*C592</f>
        <v>0</v>
      </c>
      <c r="F592" s="307"/>
      <c r="K592" s="21"/>
    </row>
    <row r="593" spans="1:11" ht="16" thickBot="1" x14ac:dyDescent="0.25">
      <c r="A593" s="22" t="s">
        <v>47</v>
      </c>
      <c r="B593" s="304">
        <v>10</v>
      </c>
      <c r="C593" s="303">
        <v>38</v>
      </c>
      <c r="D593" s="25"/>
      <c r="E593" s="293">
        <f>+B593*C593</f>
        <v>380</v>
      </c>
      <c r="F593" s="306">
        <f>SUM(E586:E593)</f>
        <v>27880</v>
      </c>
      <c r="G593" s="6" t="s">
        <v>281</v>
      </c>
      <c r="K593" s="21"/>
    </row>
    <row r="594" spans="1:11" x14ac:dyDescent="0.2">
      <c r="A594" s="20"/>
      <c r="B594" s="47"/>
      <c r="C594" s="296"/>
      <c r="E594" s="114"/>
      <c r="F594" s="307"/>
      <c r="K594" s="21"/>
    </row>
    <row r="595" spans="1:11" x14ac:dyDescent="0.2">
      <c r="A595" s="20"/>
      <c r="B595" s="47"/>
      <c r="C595" s="296"/>
      <c r="E595" s="114"/>
      <c r="F595" s="307"/>
      <c r="K595" s="21"/>
    </row>
    <row r="596" spans="1:11" x14ac:dyDescent="0.2">
      <c r="A596" s="20" t="s">
        <v>668</v>
      </c>
      <c r="B596" s="64">
        <v>1</v>
      </c>
      <c r="C596" s="296">
        <v>600</v>
      </c>
      <c r="E596" s="114">
        <f>+B596*C596</f>
        <v>600</v>
      </c>
      <c r="F596" s="307"/>
      <c r="K596" s="21"/>
    </row>
    <row r="597" spans="1:11" x14ac:dyDescent="0.2">
      <c r="A597" s="20" t="s">
        <v>108</v>
      </c>
      <c r="B597" s="64">
        <v>1</v>
      </c>
      <c r="C597" s="296">
        <v>1500</v>
      </c>
      <c r="E597" s="114">
        <f>+B597*C597</f>
        <v>1500</v>
      </c>
      <c r="F597" s="307"/>
      <c r="K597" s="21"/>
    </row>
    <row r="598" spans="1:11" x14ac:dyDescent="0.2">
      <c r="A598" s="20"/>
      <c r="B598" s="64"/>
      <c r="C598" s="296">
        <v>5000</v>
      </c>
      <c r="E598" s="114">
        <f>+B598*C598</f>
        <v>0</v>
      </c>
      <c r="F598" s="307"/>
      <c r="K598" s="21"/>
    </row>
    <row r="599" spans="1:11" x14ac:dyDescent="0.2">
      <c r="A599" s="20"/>
      <c r="B599" s="64"/>
      <c r="C599" s="296">
        <v>1</v>
      </c>
      <c r="E599" s="114">
        <f>+B599*C599</f>
        <v>0</v>
      </c>
      <c r="F599" s="307"/>
      <c r="K599" s="21"/>
    </row>
    <row r="600" spans="1:11" ht="16" thickBot="1" x14ac:dyDescent="0.25">
      <c r="A600" s="22" t="s">
        <v>98</v>
      </c>
      <c r="B600" s="301"/>
      <c r="C600" s="303">
        <v>10</v>
      </c>
      <c r="D600" s="25"/>
      <c r="E600" s="293">
        <f>+B600*C600</f>
        <v>0</v>
      </c>
      <c r="F600" s="306">
        <f>SUM(E596:E600)</f>
        <v>2100</v>
      </c>
      <c r="G600" s="6" t="s">
        <v>282</v>
      </c>
      <c r="K600" s="21"/>
    </row>
    <row r="601" spans="1:11" ht="24" x14ac:dyDescent="0.3">
      <c r="A601" s="18"/>
      <c r="B601" s="24"/>
      <c r="C601" s="297" t="s">
        <v>737</v>
      </c>
      <c r="D601" s="24"/>
      <c r="E601" s="24"/>
      <c r="F601" s="24"/>
      <c r="G601" s="24"/>
      <c r="H601" s="24"/>
      <c r="I601" s="24"/>
      <c r="J601" s="24"/>
      <c r="K601" s="19"/>
    </row>
    <row r="602" spans="1:11" x14ac:dyDescent="0.2">
      <c r="A602" s="20"/>
      <c r="K602" s="21"/>
    </row>
    <row r="603" spans="1:11" x14ac:dyDescent="0.2">
      <c r="A603" s="20"/>
      <c r="G603" t="s">
        <v>280</v>
      </c>
      <c r="K603" s="21"/>
    </row>
    <row r="604" spans="1:11" x14ac:dyDescent="0.2">
      <c r="A604" s="20"/>
      <c r="C604" s="62" t="s">
        <v>88</v>
      </c>
      <c r="F604" s="62" t="s">
        <v>42</v>
      </c>
      <c r="H604" s="188" t="s">
        <v>88</v>
      </c>
      <c r="K604" s="21"/>
    </row>
    <row r="605" spans="1:11" x14ac:dyDescent="0.2">
      <c r="A605" s="20" t="s">
        <v>738</v>
      </c>
      <c r="C605" s="302">
        <v>380</v>
      </c>
      <c r="F605" s="64">
        <v>80</v>
      </c>
      <c r="G605" s="138">
        <f>+F605/20</f>
        <v>4</v>
      </c>
      <c r="H605" s="299">
        <f>+F605*C605</f>
        <v>30400</v>
      </c>
      <c r="J605">
        <v>210</v>
      </c>
      <c r="K605" s="287" t="s">
        <v>643</v>
      </c>
    </row>
    <row r="606" spans="1:11" x14ac:dyDescent="0.2">
      <c r="A606" s="20"/>
      <c r="C606" s="302"/>
      <c r="F606" s="64"/>
      <c r="G606" s="138">
        <f>+F606/20</f>
        <v>0</v>
      </c>
      <c r="H606" s="299">
        <f>+F606*C606</f>
        <v>0</v>
      </c>
      <c r="K606" s="287"/>
    </row>
    <row r="607" spans="1:11" x14ac:dyDescent="0.2">
      <c r="A607" s="20" t="s">
        <v>274</v>
      </c>
      <c r="C607" s="302"/>
      <c r="F607" s="64"/>
      <c r="G607" s="138"/>
      <c r="H607" s="298">
        <f t="shared" ref="H607:H612" si="17">+F607*C607</f>
        <v>0</v>
      </c>
      <c r="K607" s="287"/>
    </row>
    <row r="608" spans="1:11" x14ac:dyDescent="0.2">
      <c r="A608" s="20"/>
      <c r="C608" s="302"/>
      <c r="F608" s="64"/>
      <c r="H608" s="298">
        <f t="shared" si="17"/>
        <v>0</v>
      </c>
      <c r="K608" s="287"/>
    </row>
    <row r="609" spans="1:11" x14ac:dyDescent="0.2">
      <c r="A609" s="20"/>
      <c r="C609" s="302"/>
      <c r="F609" s="64"/>
      <c r="H609" s="298">
        <f t="shared" si="17"/>
        <v>0</v>
      </c>
      <c r="K609" s="21"/>
    </row>
    <row r="610" spans="1:11" x14ac:dyDescent="0.2">
      <c r="A610" s="20"/>
      <c r="C610" s="302"/>
      <c r="F610" s="64"/>
      <c r="H610" s="298">
        <f t="shared" si="17"/>
        <v>0</v>
      </c>
      <c r="K610" s="21"/>
    </row>
    <row r="611" spans="1:11" x14ac:dyDescent="0.2">
      <c r="A611" s="20"/>
      <c r="C611" s="302"/>
      <c r="F611" s="122"/>
      <c r="H611" s="298">
        <f t="shared" si="17"/>
        <v>0</v>
      </c>
      <c r="K611" s="21"/>
    </row>
    <row r="612" spans="1:11" x14ac:dyDescent="0.2">
      <c r="A612" s="20"/>
      <c r="C612" s="308"/>
      <c r="F612" s="122"/>
      <c r="H612" s="298">
        <f t="shared" si="17"/>
        <v>0</v>
      </c>
      <c r="K612" s="21"/>
    </row>
    <row r="613" spans="1:11" x14ac:dyDescent="0.2">
      <c r="A613" s="20"/>
      <c r="F613" s="107" t="s">
        <v>90</v>
      </c>
      <c r="G613" s="107"/>
      <c r="H613" s="185">
        <f>SUM(H605:H612)</f>
        <v>30400</v>
      </c>
      <c r="K613" s="21"/>
    </row>
    <row r="614" spans="1:11" x14ac:dyDescent="0.2">
      <c r="A614" s="20"/>
      <c r="C614" s="168"/>
      <c r="F614" s="105" t="s">
        <v>107</v>
      </c>
      <c r="G614" s="105"/>
      <c r="H614" s="186">
        <f>+F620</f>
        <v>13800</v>
      </c>
      <c r="J614">
        <v>500</v>
      </c>
      <c r="K614" s="21"/>
    </row>
    <row r="615" spans="1:11" ht="16" thickBot="1" x14ac:dyDescent="0.25">
      <c r="A615" s="20"/>
      <c r="F615" s="103" t="s">
        <v>118</v>
      </c>
      <c r="G615" s="103"/>
      <c r="H615" s="187">
        <f>+H613-H614</f>
        <v>16600</v>
      </c>
      <c r="J615">
        <v>20</v>
      </c>
      <c r="K615" s="21"/>
    </row>
    <row r="616" spans="1:11" ht="16" thickTop="1" x14ac:dyDescent="0.2">
      <c r="A616" s="20"/>
      <c r="F616" t="s">
        <v>106</v>
      </c>
      <c r="H616" s="111"/>
      <c r="J616">
        <f>+J614/J615</f>
        <v>25</v>
      </c>
      <c r="K616" s="21"/>
    </row>
    <row r="617" spans="1:11" x14ac:dyDescent="0.2">
      <c r="A617" s="20"/>
      <c r="F617" s="128" t="s">
        <v>124</v>
      </c>
      <c r="G617" s="128"/>
      <c r="H617" s="129">
        <f>+H613-H614-H616</f>
        <v>16600</v>
      </c>
      <c r="K617" s="21"/>
    </row>
    <row r="618" spans="1:11" x14ac:dyDescent="0.2">
      <c r="A618" s="20"/>
      <c r="K618" s="21"/>
    </row>
    <row r="619" spans="1:11" x14ac:dyDescent="0.2">
      <c r="A619" s="20"/>
      <c r="K619" s="21"/>
    </row>
    <row r="620" spans="1:11" ht="21" x14ac:dyDescent="0.25">
      <c r="A620" s="20"/>
      <c r="B620" s="62" t="s">
        <v>42</v>
      </c>
      <c r="C620" s="62" t="s">
        <v>112</v>
      </c>
      <c r="F620" s="283">
        <f>SUM(F623:F652)</f>
        <v>13800</v>
      </c>
      <c r="G620" s="305">
        <f>+F620/F605</f>
        <v>172.5</v>
      </c>
      <c r="K620" s="21"/>
    </row>
    <row r="621" spans="1:11" x14ac:dyDescent="0.2">
      <c r="A621" s="711" t="s">
        <v>29</v>
      </c>
      <c r="B621" s="712"/>
      <c r="K621" s="21"/>
    </row>
    <row r="622" spans="1:11" x14ac:dyDescent="0.2">
      <c r="A622" s="20" t="s">
        <v>189</v>
      </c>
      <c r="B622" s="64">
        <v>2</v>
      </c>
      <c r="C622" s="114">
        <v>500</v>
      </c>
      <c r="E622" s="114">
        <f>+B622*C622</f>
        <v>1000</v>
      </c>
      <c r="F622" s="114"/>
      <c r="K622" s="21"/>
    </row>
    <row r="623" spans="1:11" x14ac:dyDescent="0.2">
      <c r="A623" s="20" t="s">
        <v>26</v>
      </c>
      <c r="B623" s="64"/>
      <c r="C623" s="114">
        <v>1900</v>
      </c>
      <c r="E623" s="114">
        <f>+B623*C623</f>
        <v>0</v>
      </c>
      <c r="F623" s="114"/>
      <c r="K623" s="21"/>
    </row>
    <row r="624" spans="1:11" x14ac:dyDescent="0.2">
      <c r="A624" s="20"/>
      <c r="B624" s="64"/>
      <c r="C624" s="114"/>
      <c r="E624" s="114">
        <f>+B624*C624</f>
        <v>0</v>
      </c>
      <c r="F624" s="114"/>
      <c r="K624" s="21"/>
    </row>
    <row r="625" spans="1:11" ht="16" thickBot="1" x14ac:dyDescent="0.25">
      <c r="A625" s="22" t="s">
        <v>200</v>
      </c>
      <c r="B625" s="301">
        <v>1</v>
      </c>
      <c r="C625" s="293">
        <v>2500</v>
      </c>
      <c r="D625" s="25"/>
      <c r="E625" s="114">
        <f>+B625*C625</f>
        <v>2500</v>
      </c>
      <c r="F625" s="306">
        <f>SUM(E622:E625)</f>
        <v>3500</v>
      </c>
      <c r="G625" s="6" t="s">
        <v>28</v>
      </c>
      <c r="K625" s="21"/>
    </row>
    <row r="626" spans="1:11" x14ac:dyDescent="0.2">
      <c r="A626" s="20"/>
      <c r="C626" s="114"/>
      <c r="E626" s="114"/>
      <c r="F626" s="307"/>
      <c r="K626" s="21"/>
    </row>
    <row r="627" spans="1:11" x14ac:dyDescent="0.2">
      <c r="A627" s="20" t="s">
        <v>712</v>
      </c>
      <c r="B627" s="64"/>
      <c r="C627" s="296">
        <v>1400</v>
      </c>
      <c r="E627" s="114">
        <f>+B627*C627</f>
        <v>0</v>
      </c>
      <c r="F627" s="307"/>
      <c r="K627" s="21"/>
    </row>
    <row r="628" spans="1:11" x14ac:dyDescent="0.2">
      <c r="A628" s="20" t="s">
        <v>30</v>
      </c>
      <c r="B628" s="300">
        <v>4</v>
      </c>
      <c r="C628" s="114">
        <v>500</v>
      </c>
      <c r="E628" s="114">
        <f>+B628*C628</f>
        <v>2000</v>
      </c>
      <c r="F628" s="307"/>
      <c r="K628" s="21"/>
    </row>
    <row r="629" spans="1:11" x14ac:dyDescent="0.2">
      <c r="A629" s="20" t="s">
        <v>374</v>
      </c>
      <c r="B629" s="300"/>
      <c r="C629" s="114">
        <v>1100</v>
      </c>
      <c r="E629" s="114">
        <f>+B629*C629</f>
        <v>0</v>
      </c>
      <c r="F629" s="307"/>
      <c r="K629" s="21"/>
    </row>
    <row r="630" spans="1:11" x14ac:dyDescent="0.2">
      <c r="A630" s="20" t="s">
        <v>372</v>
      </c>
      <c r="B630" s="300"/>
      <c r="C630" s="114">
        <v>400</v>
      </c>
      <c r="E630" s="114"/>
      <c r="F630" s="307"/>
      <c r="K630" s="21"/>
    </row>
    <row r="631" spans="1:11" x14ac:dyDescent="0.2">
      <c r="A631" s="20" t="s">
        <v>278</v>
      </c>
      <c r="B631" s="300"/>
      <c r="C631" s="114">
        <v>350</v>
      </c>
      <c r="E631" s="114">
        <f>+B631*C631</f>
        <v>0</v>
      </c>
      <c r="F631" s="307"/>
      <c r="K631" s="21"/>
    </row>
    <row r="632" spans="1:11" x14ac:dyDescent="0.2">
      <c r="A632" s="20" t="s">
        <v>39</v>
      </c>
      <c r="B632" s="300">
        <v>1</v>
      </c>
      <c r="C632" s="114">
        <v>1400</v>
      </c>
      <c r="E632" s="114">
        <f>+B632*C632</f>
        <v>1400</v>
      </c>
      <c r="F632" s="307"/>
      <c r="K632" s="21"/>
    </row>
    <row r="633" spans="1:11" ht="16" thickBot="1" x14ac:dyDescent="0.25">
      <c r="A633" s="22" t="s">
        <v>217</v>
      </c>
      <c r="B633" s="301">
        <v>1</v>
      </c>
      <c r="C633" s="293">
        <v>500</v>
      </c>
      <c r="D633" s="25"/>
      <c r="E633" s="303">
        <f>+B633*C633</f>
        <v>500</v>
      </c>
      <c r="F633" s="306">
        <f>SUM(E627:E633)</f>
        <v>3900</v>
      </c>
      <c r="G633" s="6" t="s">
        <v>30</v>
      </c>
      <c r="K633" s="21"/>
    </row>
    <row r="634" spans="1:11" x14ac:dyDescent="0.2">
      <c r="A634" s="20"/>
      <c r="C634" s="114"/>
      <c r="E634" s="114"/>
      <c r="F634" s="307"/>
      <c r="K634" s="21"/>
    </row>
    <row r="635" spans="1:11" x14ac:dyDescent="0.2">
      <c r="A635" s="20"/>
      <c r="C635" s="114"/>
      <c r="E635" s="114"/>
      <c r="F635" s="307"/>
      <c r="K635" s="21"/>
    </row>
    <row r="636" spans="1:11" x14ac:dyDescent="0.2">
      <c r="A636" s="169" t="s">
        <v>129</v>
      </c>
      <c r="B636" s="61"/>
      <c r="C636" s="114"/>
      <c r="E636" s="114"/>
      <c r="F636" s="307"/>
      <c r="K636" s="21"/>
    </row>
    <row r="637" spans="1:11" x14ac:dyDescent="0.2">
      <c r="A637" s="20" t="s">
        <v>103</v>
      </c>
      <c r="B637" s="300">
        <v>80</v>
      </c>
      <c r="C637" s="114">
        <v>80</v>
      </c>
      <c r="E637" s="114">
        <f>+B637*C637</f>
        <v>6400</v>
      </c>
      <c r="F637" s="307"/>
      <c r="K637" s="21"/>
    </row>
    <row r="638" spans="1:11" x14ac:dyDescent="0.2">
      <c r="A638" s="20" t="s">
        <v>101</v>
      </c>
      <c r="B638" s="300"/>
      <c r="C638" s="114">
        <v>60</v>
      </c>
      <c r="E638" s="114">
        <f>+B638*C638</f>
        <v>0</v>
      </c>
      <c r="F638" s="307"/>
      <c r="K638" s="21"/>
    </row>
    <row r="639" spans="1:11" x14ac:dyDescent="0.2">
      <c r="A639" s="20" t="s">
        <v>290</v>
      </c>
      <c r="B639" s="300"/>
      <c r="C639" s="114">
        <v>100</v>
      </c>
      <c r="E639" s="114">
        <f>+B639*C639</f>
        <v>0</v>
      </c>
      <c r="F639" s="307"/>
      <c r="K639" s="21"/>
    </row>
    <row r="640" spans="1:11" x14ac:dyDescent="0.2">
      <c r="A640" s="20" t="s">
        <v>667</v>
      </c>
      <c r="B640" s="300"/>
      <c r="C640" s="114">
        <v>25</v>
      </c>
      <c r="E640" s="114">
        <f>+B640*C640</f>
        <v>0</v>
      </c>
      <c r="F640" s="307"/>
      <c r="K640" s="21"/>
    </row>
    <row r="641" spans="1:34" x14ac:dyDescent="0.2">
      <c r="A641" s="20"/>
      <c r="C641" s="114"/>
      <c r="E641" s="114"/>
      <c r="F641" s="307"/>
      <c r="K641" s="21"/>
    </row>
    <row r="642" spans="1:34" x14ac:dyDescent="0.2">
      <c r="A642" s="20" t="s">
        <v>231</v>
      </c>
      <c r="B642" s="300"/>
      <c r="C642" s="114">
        <v>450</v>
      </c>
      <c r="E642" s="114">
        <f>+B642*C642</f>
        <v>0</v>
      </c>
      <c r="F642" s="307"/>
      <c r="K642" s="21"/>
    </row>
    <row r="643" spans="1:34" x14ac:dyDescent="0.2">
      <c r="A643" s="20" t="s">
        <v>279</v>
      </c>
      <c r="B643" s="300"/>
      <c r="C643" s="114"/>
      <c r="E643" s="114">
        <f>+B643*C643</f>
        <v>0</v>
      </c>
      <c r="F643" s="307"/>
      <c r="K643" s="21"/>
    </row>
    <row r="644" spans="1:34" ht="16" thickBot="1" x14ac:dyDescent="0.25">
      <c r="A644" s="22" t="s">
        <v>47</v>
      </c>
      <c r="B644" s="304"/>
      <c r="C644" s="303">
        <v>38</v>
      </c>
      <c r="D644" s="25"/>
      <c r="E644" s="293">
        <f>+B644*C644</f>
        <v>0</v>
      </c>
      <c r="F644" s="306">
        <f>SUM(E637:E644)</f>
        <v>6400</v>
      </c>
      <c r="G644" s="6" t="s">
        <v>281</v>
      </c>
      <c r="K644" s="21"/>
    </row>
    <row r="645" spans="1:34" x14ac:dyDescent="0.2">
      <c r="A645" s="20"/>
      <c r="B645" s="47"/>
      <c r="C645" s="296"/>
      <c r="E645" s="114"/>
      <c r="F645" s="307"/>
      <c r="K645" s="21"/>
    </row>
    <row r="646" spans="1:34" x14ac:dyDescent="0.2">
      <c r="A646" s="20" t="s">
        <v>44</v>
      </c>
      <c r="B646" s="47"/>
      <c r="C646" s="296"/>
      <c r="E646" s="114"/>
      <c r="F646" s="307"/>
      <c r="K646" s="21"/>
    </row>
    <row r="647" spans="1:34" x14ac:dyDescent="0.2">
      <c r="A647" s="20" t="s">
        <v>684</v>
      </c>
      <c r="B647" s="64"/>
      <c r="C647" s="296">
        <v>35</v>
      </c>
      <c r="E647" s="114">
        <f>+B647*C647</f>
        <v>0</v>
      </c>
      <c r="F647" s="307"/>
      <c r="K647" s="21"/>
    </row>
    <row r="648" spans="1:34" x14ac:dyDescent="0.2">
      <c r="A648" s="20" t="s">
        <v>713</v>
      </c>
      <c r="B648" s="64"/>
      <c r="C648" s="296">
        <v>35</v>
      </c>
      <c r="E648" s="114">
        <f>+B648*C648</f>
        <v>0</v>
      </c>
      <c r="F648" s="307"/>
      <c r="K648" s="21"/>
    </row>
    <row r="649" spans="1:34" x14ac:dyDescent="0.2">
      <c r="A649" s="20" t="s">
        <v>382</v>
      </c>
      <c r="B649" s="64"/>
      <c r="C649" s="296">
        <v>25</v>
      </c>
      <c r="E649" s="114">
        <f>+B649*C649</f>
        <v>0</v>
      </c>
      <c r="F649" s="307"/>
      <c r="K649" s="21"/>
    </row>
    <row r="650" spans="1:34" x14ac:dyDescent="0.2">
      <c r="A650" s="20" t="s">
        <v>498</v>
      </c>
      <c r="B650" s="64"/>
      <c r="C650" s="296">
        <v>6000</v>
      </c>
      <c r="E650" s="114">
        <f>+B650*C650</f>
        <v>0</v>
      </c>
      <c r="F650" s="307"/>
      <c r="K650" s="21"/>
    </row>
    <row r="651" spans="1:34" ht="16" thickBot="1" x14ac:dyDescent="0.25">
      <c r="A651" s="22"/>
      <c r="B651" s="301"/>
      <c r="C651" s="303">
        <v>10</v>
      </c>
      <c r="D651" s="25"/>
      <c r="E651" s="293">
        <f>+B651*C651</f>
        <v>0</v>
      </c>
      <c r="F651" s="306">
        <f>SUM(E647:E651)</f>
        <v>0</v>
      </c>
      <c r="G651" s="6" t="s">
        <v>282</v>
      </c>
      <c r="K651" s="21"/>
    </row>
    <row r="652" spans="1:34" x14ac:dyDescent="0.2">
      <c r="A652" s="20"/>
      <c r="K652" s="21"/>
    </row>
    <row r="653" spans="1:34" ht="16" thickBot="1" x14ac:dyDescent="0.25">
      <c r="A653" s="22"/>
      <c r="B653" s="25"/>
      <c r="C653" s="25"/>
      <c r="D653" s="25"/>
      <c r="E653" s="25"/>
      <c r="F653" s="25"/>
      <c r="G653" s="25"/>
      <c r="H653" s="25"/>
      <c r="I653" s="25"/>
      <c r="J653" s="25"/>
      <c r="K653" s="23"/>
    </row>
    <row r="654" spans="1:34" ht="24" x14ac:dyDescent="0.3">
      <c r="A654" s="18"/>
      <c r="B654" s="24"/>
      <c r="C654" s="297" t="s">
        <v>741</v>
      </c>
      <c r="D654" s="24"/>
      <c r="E654" s="24"/>
      <c r="F654" s="24"/>
      <c r="G654" s="24"/>
      <c r="H654" s="24"/>
      <c r="I654" s="24"/>
      <c r="J654" s="24"/>
      <c r="K654" s="19"/>
    </row>
    <row r="655" spans="1:34" x14ac:dyDescent="0.2">
      <c r="A655" s="20"/>
      <c r="K655" s="21"/>
      <c r="P655" s="712" t="s">
        <v>763</v>
      </c>
      <c r="Q655" s="712"/>
    </row>
    <row r="656" spans="1:34" ht="26" x14ac:dyDescent="0.3">
      <c r="A656" s="20"/>
      <c r="K656" s="21"/>
      <c r="R656" s="716" t="s">
        <v>755</v>
      </c>
      <c r="S656" s="716"/>
      <c r="U656" s="713" t="s">
        <v>753</v>
      </c>
      <c r="V656" s="714"/>
      <c r="W656" s="714"/>
      <c r="X656" s="714"/>
      <c r="Y656" s="715"/>
      <c r="AA656" s="713" t="s">
        <v>757</v>
      </c>
      <c r="AB656" s="714"/>
      <c r="AC656" s="714"/>
      <c r="AD656" s="714"/>
      <c r="AE656" s="714"/>
      <c r="AF656" s="714"/>
      <c r="AG656" s="714"/>
      <c r="AH656" s="715"/>
    </row>
    <row r="657" spans="1:34" ht="21" customHeight="1" x14ac:dyDescent="0.25">
      <c r="A657" s="20"/>
      <c r="G657" t="s">
        <v>280</v>
      </c>
      <c r="I657">
        <v>210</v>
      </c>
      <c r="K657" s="21"/>
      <c r="R657" s="716"/>
      <c r="S657" s="716"/>
      <c r="U657" s="570"/>
      <c r="V657" s="717" t="s">
        <v>761</v>
      </c>
      <c r="W657" s="717"/>
      <c r="X657" s="717" t="s">
        <v>762</v>
      </c>
      <c r="Y657" s="717"/>
      <c r="AA657" s="719" t="s">
        <v>759</v>
      </c>
      <c r="AB657" s="718" t="s">
        <v>761</v>
      </c>
      <c r="AC657" s="718"/>
      <c r="AD657" s="718"/>
      <c r="AE657" s="718" t="s">
        <v>761</v>
      </c>
      <c r="AF657" s="718"/>
      <c r="AG657" s="718"/>
      <c r="AH657" s="718"/>
    </row>
    <row r="658" spans="1:34" ht="63" customHeight="1" x14ac:dyDescent="0.2">
      <c r="A658" s="20"/>
      <c r="C658" s="62" t="s">
        <v>88</v>
      </c>
      <c r="F658" s="62" t="s">
        <v>42</v>
      </c>
      <c r="H658" s="188" t="s">
        <v>88</v>
      </c>
      <c r="I658" s="62" t="s">
        <v>107</v>
      </c>
      <c r="J658" s="62" t="s">
        <v>118</v>
      </c>
      <c r="K658" s="21"/>
      <c r="N658" s="367" t="s">
        <v>88</v>
      </c>
      <c r="O658" s="367" t="s">
        <v>750</v>
      </c>
      <c r="P658" s="367" t="s">
        <v>758</v>
      </c>
      <c r="Q658" s="367" t="s">
        <v>120</v>
      </c>
      <c r="R658" s="569" t="s">
        <v>761</v>
      </c>
      <c r="S658" s="569" t="s">
        <v>762</v>
      </c>
      <c r="U658" s="570" t="s">
        <v>754</v>
      </c>
      <c r="V658" s="571" t="s">
        <v>760</v>
      </c>
      <c r="W658" s="572" t="s">
        <v>118</v>
      </c>
      <c r="X658" s="571" t="s">
        <v>760</v>
      </c>
      <c r="Y658" s="572" t="s">
        <v>118</v>
      </c>
      <c r="AA658" s="720"/>
      <c r="AB658" s="556" t="s">
        <v>760</v>
      </c>
      <c r="AC658" s="556" t="s">
        <v>107</v>
      </c>
      <c r="AD658" s="545" t="s">
        <v>118</v>
      </c>
      <c r="AE658" s="556" t="s">
        <v>760</v>
      </c>
      <c r="AF658" s="556" t="s">
        <v>107</v>
      </c>
      <c r="AG658" s="556"/>
      <c r="AH658" s="545" t="s">
        <v>118</v>
      </c>
    </row>
    <row r="659" spans="1:34" ht="24" x14ac:dyDescent="0.3">
      <c r="A659" s="20" t="s">
        <v>743</v>
      </c>
      <c r="C659" s="302">
        <v>550</v>
      </c>
      <c r="F659" s="64">
        <v>150</v>
      </c>
      <c r="G659" s="138">
        <f>+F659/20</f>
        <v>7.5</v>
      </c>
      <c r="H659" s="299">
        <f>+F659*C659</f>
        <v>82500</v>
      </c>
      <c r="J659" s="110"/>
      <c r="K659" s="287"/>
      <c r="N659" s="546">
        <f>+Q659+P659</f>
        <v>1700</v>
      </c>
      <c r="O659" s="549" t="s">
        <v>751</v>
      </c>
      <c r="P659" s="582">
        <v>1100</v>
      </c>
      <c r="Q659" s="582">
        <v>600</v>
      </c>
      <c r="R659" s="579">
        <v>50</v>
      </c>
      <c r="S659" s="566">
        <v>90</v>
      </c>
      <c r="U659" s="563">
        <v>5000</v>
      </c>
      <c r="V659" s="560">
        <f>+P659*R659</f>
        <v>55000</v>
      </c>
      <c r="W659" s="573">
        <f>+P659*R659-U659</f>
        <v>50000</v>
      </c>
      <c r="X659" s="560">
        <f>+S659*P659</f>
        <v>99000</v>
      </c>
      <c r="Y659" s="573">
        <f>+X659-U659</f>
        <v>94000</v>
      </c>
      <c r="AA659" s="553">
        <v>345</v>
      </c>
      <c r="AB659" s="557">
        <f>+R659*Q659</f>
        <v>30000</v>
      </c>
      <c r="AC659" s="557">
        <f>+AA659*R659</f>
        <v>17250</v>
      </c>
      <c r="AD659" s="576">
        <f>+AB659-AC659</f>
        <v>12750</v>
      </c>
      <c r="AE659" s="557">
        <f>+S659*Q659</f>
        <v>54000</v>
      </c>
      <c r="AF659" s="557">
        <f>+AA659*S659</f>
        <v>31050</v>
      </c>
      <c r="AG659" s="557"/>
      <c r="AH659" s="576">
        <f>+AE659-AF659</f>
        <v>22950</v>
      </c>
    </row>
    <row r="660" spans="1:34" ht="24" x14ac:dyDescent="0.3">
      <c r="A660" s="20" t="s">
        <v>120</v>
      </c>
      <c r="C660" s="302"/>
      <c r="F660" s="64"/>
      <c r="G660" s="138">
        <f>+F660/20</f>
        <v>0</v>
      </c>
      <c r="H660" s="299">
        <f>+F660*C660</f>
        <v>0</v>
      </c>
      <c r="I660" s="114">
        <f>+I657*F660</f>
        <v>0</v>
      </c>
      <c r="J660" s="110">
        <f>+H660-I660</f>
        <v>0</v>
      </c>
      <c r="K660" s="287"/>
      <c r="N660" s="547">
        <f>+P660+Q660</f>
        <v>1550</v>
      </c>
      <c r="O660" s="550" t="s">
        <v>752</v>
      </c>
      <c r="P660" s="583">
        <v>900</v>
      </c>
      <c r="Q660" s="583">
        <v>650</v>
      </c>
      <c r="R660" s="580">
        <v>100</v>
      </c>
      <c r="S660" s="567">
        <v>140</v>
      </c>
      <c r="U660" s="564">
        <v>7000</v>
      </c>
      <c r="V660" s="561">
        <f>+R660*P660</f>
        <v>90000</v>
      </c>
      <c r="W660" s="574">
        <f>+P660*R660-U660</f>
        <v>83000</v>
      </c>
      <c r="X660" s="561">
        <f>+S660*P660</f>
        <v>126000</v>
      </c>
      <c r="Y660" s="574">
        <f>+X660-U660</f>
        <v>119000</v>
      </c>
      <c r="AA660" s="554">
        <v>260</v>
      </c>
      <c r="AB660" s="558">
        <f>+R660*Q660</f>
        <v>65000</v>
      </c>
      <c r="AC660" s="558">
        <f>+AA660*R660</f>
        <v>26000</v>
      </c>
      <c r="AD660" s="577">
        <f>+AB660-AC660</f>
        <v>39000</v>
      </c>
      <c r="AE660" s="558">
        <f>+S660*Q660</f>
        <v>91000</v>
      </c>
      <c r="AF660" s="558">
        <f>+AA660*S660</f>
        <v>36400</v>
      </c>
      <c r="AG660" s="558"/>
      <c r="AH660" s="577">
        <f>+AE660-AF660</f>
        <v>54600</v>
      </c>
    </row>
    <row r="661" spans="1:34" ht="24" x14ac:dyDescent="0.3">
      <c r="A661" s="20" t="s">
        <v>745</v>
      </c>
      <c r="C661" s="302"/>
      <c r="F661" s="64"/>
      <c r="G661" s="138"/>
      <c r="H661" s="298">
        <f t="shared" ref="H661:H666" si="18">+F661*C661</f>
        <v>0</v>
      </c>
      <c r="I661" s="114">
        <v>10000</v>
      </c>
      <c r="J661" s="110">
        <f>+H661-I661</f>
        <v>-10000</v>
      </c>
      <c r="K661" s="287"/>
      <c r="N661" s="548">
        <f>+P661+Q661</f>
        <v>1550</v>
      </c>
      <c r="O661" s="551" t="s">
        <v>756</v>
      </c>
      <c r="P661" s="584">
        <v>950</v>
      </c>
      <c r="Q661" s="584">
        <v>600</v>
      </c>
      <c r="R661" s="581">
        <v>150</v>
      </c>
      <c r="S661" s="568">
        <v>200</v>
      </c>
      <c r="U661" s="565">
        <v>10000</v>
      </c>
      <c r="V661" s="562">
        <f>+R661*P661</f>
        <v>142500</v>
      </c>
      <c r="W661" s="575">
        <f>+P661*R661-U661</f>
        <v>132500</v>
      </c>
      <c r="X661" s="562">
        <f>+S661*P661</f>
        <v>190000</v>
      </c>
      <c r="Y661" s="575">
        <f>+X661-U661</f>
        <v>180000</v>
      </c>
      <c r="AA661" s="555">
        <v>232</v>
      </c>
      <c r="AB661" s="559">
        <f>+R661*Q661</f>
        <v>90000</v>
      </c>
      <c r="AC661" s="559">
        <f>+AA661*R661</f>
        <v>34800</v>
      </c>
      <c r="AD661" s="578">
        <f>+AB661-AC661</f>
        <v>55200</v>
      </c>
      <c r="AE661" s="559">
        <f>+S661*Q661</f>
        <v>120000</v>
      </c>
      <c r="AF661" s="559">
        <f>+AA661*S661</f>
        <v>46400</v>
      </c>
      <c r="AG661" s="559"/>
      <c r="AH661" s="578">
        <f>+AE661-AF661</f>
        <v>73600</v>
      </c>
    </row>
    <row r="662" spans="1:34" x14ac:dyDescent="0.2">
      <c r="A662" s="20"/>
      <c r="C662" s="302"/>
      <c r="F662" s="64"/>
      <c r="H662" s="298">
        <f t="shared" si="18"/>
        <v>0</v>
      </c>
      <c r="K662" s="287"/>
      <c r="N662" s="544"/>
      <c r="O662" s="47"/>
    </row>
    <row r="663" spans="1:34" x14ac:dyDescent="0.2">
      <c r="A663" s="20"/>
      <c r="C663" s="302"/>
      <c r="F663" s="64"/>
      <c r="H663" s="298">
        <f t="shared" si="18"/>
        <v>0</v>
      </c>
      <c r="K663" s="21"/>
      <c r="N663" s="544"/>
      <c r="O663" s="47"/>
    </row>
    <row r="664" spans="1:34" x14ac:dyDescent="0.2">
      <c r="A664" s="20"/>
      <c r="C664" s="302"/>
      <c r="F664" s="64"/>
      <c r="H664" s="298">
        <f t="shared" si="18"/>
        <v>0</v>
      </c>
      <c r="K664" s="21"/>
      <c r="N664" s="544"/>
      <c r="O664" s="47"/>
    </row>
    <row r="665" spans="1:34" x14ac:dyDescent="0.2">
      <c r="A665" s="20"/>
      <c r="C665" s="302"/>
      <c r="F665" s="122"/>
      <c r="H665" s="298">
        <f t="shared" si="18"/>
        <v>0</v>
      </c>
      <c r="J665" s="110"/>
      <c r="K665" s="287"/>
    </row>
    <row r="666" spans="1:34" x14ac:dyDescent="0.2">
      <c r="A666" s="20"/>
      <c r="C666" s="308"/>
      <c r="F666" s="122"/>
      <c r="H666" s="298">
        <f t="shared" si="18"/>
        <v>0</v>
      </c>
      <c r="J666" s="110"/>
      <c r="K666" s="287"/>
    </row>
    <row r="667" spans="1:34" x14ac:dyDescent="0.2">
      <c r="A667" s="20"/>
      <c r="F667" s="107" t="s">
        <v>90</v>
      </c>
      <c r="G667" s="107"/>
      <c r="H667" s="185">
        <f>SUM(H659:H666)</f>
        <v>82500</v>
      </c>
      <c r="J667" s="110"/>
      <c r="K667" s="287"/>
    </row>
    <row r="668" spans="1:34" x14ac:dyDescent="0.2">
      <c r="A668" s="20"/>
      <c r="C668" s="168"/>
      <c r="F668" s="105" t="s">
        <v>107</v>
      </c>
      <c r="G668" s="105"/>
      <c r="H668" s="186">
        <f>+F674</f>
        <v>34870</v>
      </c>
      <c r="K668" s="21"/>
    </row>
    <row r="669" spans="1:34" ht="16" thickBot="1" x14ac:dyDescent="0.25">
      <c r="A669" s="20"/>
      <c r="F669" s="103" t="s">
        <v>118</v>
      </c>
      <c r="G669" s="103"/>
      <c r="H669" s="187">
        <f>+H667-H668</f>
        <v>47630</v>
      </c>
      <c r="K669" s="21"/>
    </row>
    <row r="670" spans="1:34" ht="16" thickTop="1" x14ac:dyDescent="0.2">
      <c r="A670" s="20"/>
      <c r="F670" t="s">
        <v>106</v>
      </c>
      <c r="H670" s="111"/>
      <c r="J670" s="110">
        <v>1750</v>
      </c>
      <c r="K670" s="287" t="s">
        <v>746</v>
      </c>
    </row>
    <row r="671" spans="1:34" x14ac:dyDescent="0.2">
      <c r="A671" s="20"/>
      <c r="F671" s="128" t="s">
        <v>124</v>
      </c>
      <c r="G671" s="128"/>
      <c r="H671" s="129">
        <f>+H667-H668-H670</f>
        <v>47630</v>
      </c>
      <c r="J671" s="110">
        <v>1500</v>
      </c>
      <c r="K671" s="287" t="s">
        <v>747</v>
      </c>
    </row>
    <row r="672" spans="1:34" x14ac:dyDescent="0.2">
      <c r="A672" s="20"/>
      <c r="J672" s="110">
        <v>1400</v>
      </c>
      <c r="K672" s="287" t="s">
        <v>748</v>
      </c>
    </row>
    <row r="673" spans="1:11" x14ac:dyDescent="0.2">
      <c r="A673" s="20"/>
      <c r="K673" s="21"/>
    </row>
    <row r="674" spans="1:11" ht="26" x14ac:dyDescent="0.3">
      <c r="A674" s="20"/>
      <c r="B674" s="62" t="s">
        <v>42</v>
      </c>
      <c r="C674" s="62" t="s">
        <v>112</v>
      </c>
      <c r="F674" s="283">
        <f>SUM(F677:F706)</f>
        <v>34870</v>
      </c>
      <c r="G674" s="552">
        <f>+F674/F659</f>
        <v>232.46666666666667</v>
      </c>
      <c r="K674" s="21"/>
    </row>
    <row r="675" spans="1:11" x14ac:dyDescent="0.2">
      <c r="A675" s="711" t="s">
        <v>29</v>
      </c>
      <c r="B675" s="712"/>
      <c r="K675" s="21"/>
    </row>
    <row r="676" spans="1:11" x14ac:dyDescent="0.2">
      <c r="A676" s="20" t="s">
        <v>189</v>
      </c>
      <c r="B676" s="64">
        <f>+F659/50</f>
        <v>3</v>
      </c>
      <c r="C676" s="114">
        <v>1100</v>
      </c>
      <c r="E676" s="114">
        <f>+B676*C676</f>
        <v>3300</v>
      </c>
      <c r="F676" s="114"/>
      <c r="K676" s="21"/>
    </row>
    <row r="677" spans="1:11" x14ac:dyDescent="0.2">
      <c r="A677" s="20" t="s">
        <v>26</v>
      </c>
      <c r="B677" s="64"/>
      <c r="C677" s="114"/>
      <c r="E677" s="114">
        <f>+B677*C677</f>
        <v>0</v>
      </c>
      <c r="F677" s="114"/>
      <c r="K677" s="21"/>
    </row>
    <row r="678" spans="1:11" x14ac:dyDescent="0.2">
      <c r="A678" s="20"/>
      <c r="B678" s="64"/>
      <c r="C678" s="114"/>
      <c r="E678" s="114">
        <f>+B678*C678</f>
        <v>0</v>
      </c>
      <c r="F678" s="114"/>
      <c r="K678" s="21"/>
    </row>
    <row r="679" spans="1:11" ht="16" thickBot="1" x14ac:dyDescent="0.25">
      <c r="A679" s="22" t="s">
        <v>200</v>
      </c>
      <c r="B679" s="301">
        <v>1</v>
      </c>
      <c r="C679" s="293">
        <v>3000</v>
      </c>
      <c r="D679" s="25"/>
      <c r="E679" s="114">
        <f>+B679*C679</f>
        <v>3000</v>
      </c>
      <c r="F679" s="306">
        <f>SUM(E676:E679)</f>
        <v>6300</v>
      </c>
      <c r="G679" s="6" t="s">
        <v>28</v>
      </c>
      <c r="K679" s="21"/>
    </row>
    <row r="680" spans="1:11" x14ac:dyDescent="0.2">
      <c r="A680" s="20"/>
      <c r="C680" s="114"/>
      <c r="E680" s="114"/>
      <c r="F680" s="307"/>
      <c r="K680" s="21"/>
    </row>
    <row r="681" spans="1:11" x14ac:dyDescent="0.2">
      <c r="A681" s="20" t="s">
        <v>712</v>
      </c>
      <c r="B681" s="64"/>
      <c r="C681" s="296">
        <v>1400</v>
      </c>
      <c r="E681" s="114">
        <f>+B681*C681</f>
        <v>0</v>
      </c>
      <c r="F681" s="307"/>
      <c r="K681" s="21"/>
    </row>
    <row r="682" spans="1:11" x14ac:dyDescent="0.2">
      <c r="A682" s="20" t="s">
        <v>30</v>
      </c>
      <c r="B682" s="300">
        <f>+G659</f>
        <v>7.5</v>
      </c>
      <c r="C682" s="114">
        <v>1100</v>
      </c>
      <c r="E682" s="114">
        <f>+B682*C682</f>
        <v>8250</v>
      </c>
      <c r="F682" s="307"/>
      <c r="K682" s="21"/>
    </row>
    <row r="683" spans="1:11" x14ac:dyDescent="0.2">
      <c r="A683" s="20" t="s">
        <v>374</v>
      </c>
      <c r="B683" s="300"/>
      <c r="C683" s="114">
        <v>1300</v>
      </c>
      <c r="E683" s="114">
        <f>+B683*C683</f>
        <v>0</v>
      </c>
      <c r="F683" s="307"/>
      <c r="K683" s="21"/>
    </row>
    <row r="684" spans="1:11" x14ac:dyDescent="0.2">
      <c r="A684" s="20" t="s">
        <v>372</v>
      </c>
      <c r="B684" s="300"/>
      <c r="C684" s="114">
        <v>400</v>
      </c>
      <c r="E684" s="114"/>
      <c r="F684" s="307"/>
      <c r="K684" s="21"/>
    </row>
    <row r="685" spans="1:11" x14ac:dyDescent="0.2">
      <c r="A685" s="20" t="s">
        <v>278</v>
      </c>
      <c r="B685" s="300"/>
      <c r="C685" s="114">
        <v>350</v>
      </c>
      <c r="E685" s="114">
        <f>+B685*C685</f>
        <v>0</v>
      </c>
      <c r="F685" s="307"/>
      <c r="K685" s="21"/>
    </row>
    <row r="686" spans="1:11" x14ac:dyDescent="0.2">
      <c r="A686" s="20" t="s">
        <v>749</v>
      </c>
      <c r="B686" s="300">
        <v>1</v>
      </c>
      <c r="C686" s="114">
        <v>2000</v>
      </c>
      <c r="E686" s="114">
        <f>+B686*C686</f>
        <v>2000</v>
      </c>
      <c r="F686" s="307"/>
      <c r="K686" s="21"/>
    </row>
    <row r="687" spans="1:11" ht="16" thickBot="1" x14ac:dyDescent="0.25">
      <c r="A687" s="22" t="s">
        <v>217</v>
      </c>
      <c r="B687" s="301"/>
      <c r="C687" s="293">
        <v>500</v>
      </c>
      <c r="D687" s="25"/>
      <c r="E687" s="303">
        <f>+B687*C687</f>
        <v>0</v>
      </c>
      <c r="F687" s="306">
        <f>SUM(E681:E687)</f>
        <v>10250</v>
      </c>
      <c r="G687" s="6" t="s">
        <v>30</v>
      </c>
      <c r="K687" s="21"/>
    </row>
    <row r="688" spans="1:11" x14ac:dyDescent="0.2">
      <c r="A688" s="20"/>
      <c r="C688" s="114"/>
      <c r="E688" s="114"/>
      <c r="F688" s="307"/>
      <c r="K688" s="21"/>
    </row>
    <row r="689" spans="1:11" x14ac:dyDescent="0.2">
      <c r="A689" s="20"/>
      <c r="C689" s="114"/>
      <c r="E689" s="114"/>
      <c r="F689" s="307"/>
      <c r="K689" s="21"/>
    </row>
    <row r="690" spans="1:11" x14ac:dyDescent="0.2">
      <c r="A690" s="169" t="s">
        <v>129</v>
      </c>
      <c r="B690" s="61"/>
      <c r="C690" s="114"/>
      <c r="E690" s="114"/>
      <c r="F690" s="307"/>
      <c r="K690" s="21"/>
    </row>
    <row r="691" spans="1:11" x14ac:dyDescent="0.2">
      <c r="A691" s="20" t="s">
        <v>103</v>
      </c>
      <c r="B691" s="300">
        <f>+F659</f>
        <v>150</v>
      </c>
      <c r="C691" s="114">
        <v>80</v>
      </c>
      <c r="E691" s="114">
        <f>+B691*C691</f>
        <v>12000</v>
      </c>
      <c r="F691" s="307"/>
      <c r="K691" s="21"/>
    </row>
    <row r="692" spans="1:11" x14ac:dyDescent="0.2">
      <c r="A692" s="20" t="s">
        <v>101</v>
      </c>
      <c r="B692" s="300"/>
      <c r="C692" s="114">
        <v>60</v>
      </c>
      <c r="E692" s="114">
        <f>+B692*C692</f>
        <v>0</v>
      </c>
      <c r="F692" s="307"/>
      <c r="K692" s="21"/>
    </row>
    <row r="693" spans="1:11" x14ac:dyDescent="0.2">
      <c r="A693" s="20" t="s">
        <v>290</v>
      </c>
      <c r="B693" s="300"/>
      <c r="C693" s="114">
        <v>100</v>
      </c>
      <c r="E693" s="114">
        <f>+B693*C693</f>
        <v>0</v>
      </c>
      <c r="F693" s="307"/>
      <c r="K693" s="21"/>
    </row>
    <row r="694" spans="1:11" x14ac:dyDescent="0.2">
      <c r="A694" s="20" t="s">
        <v>667</v>
      </c>
      <c r="B694" s="300"/>
      <c r="C694" s="114">
        <v>25</v>
      </c>
      <c r="E694" s="114">
        <f>+B694*C694</f>
        <v>0</v>
      </c>
      <c r="F694" s="307"/>
      <c r="K694" s="21"/>
    </row>
    <row r="695" spans="1:11" x14ac:dyDescent="0.2">
      <c r="A695" s="20"/>
      <c r="C695" s="114"/>
      <c r="E695" s="114"/>
      <c r="F695" s="307"/>
      <c r="K695" s="21"/>
    </row>
    <row r="696" spans="1:11" x14ac:dyDescent="0.2">
      <c r="A696" s="20" t="s">
        <v>222</v>
      </c>
      <c r="B696" s="300"/>
      <c r="C696" s="114">
        <v>450</v>
      </c>
      <c r="E696" s="114">
        <f>+B696*C696</f>
        <v>0</v>
      </c>
      <c r="F696" s="307"/>
      <c r="K696" s="21"/>
    </row>
    <row r="697" spans="1:11" x14ac:dyDescent="0.2">
      <c r="A697" s="20" t="s">
        <v>31</v>
      </c>
      <c r="B697" s="300">
        <f>+F659/20</f>
        <v>7.5</v>
      </c>
      <c r="C697" s="114">
        <v>300</v>
      </c>
      <c r="E697" s="114">
        <f>+B697*C697</f>
        <v>2250</v>
      </c>
      <c r="F697" s="307"/>
      <c r="K697" s="21"/>
    </row>
    <row r="698" spans="1:11" ht="16" thickBot="1" x14ac:dyDescent="0.25">
      <c r="A698" s="22" t="s">
        <v>47</v>
      </c>
      <c r="B698" s="304">
        <f>+F659/10</f>
        <v>15</v>
      </c>
      <c r="C698" s="303">
        <v>38</v>
      </c>
      <c r="D698" s="25"/>
      <c r="E698" s="293">
        <f>+B698*C698</f>
        <v>570</v>
      </c>
      <c r="F698" s="306">
        <f>SUM(E691:E698)</f>
        <v>14820</v>
      </c>
      <c r="G698" s="6" t="s">
        <v>281</v>
      </c>
      <c r="K698" s="21"/>
    </row>
    <row r="699" spans="1:11" x14ac:dyDescent="0.2">
      <c r="A699" s="20"/>
      <c r="B699" s="47"/>
      <c r="C699" s="296"/>
      <c r="E699" s="114"/>
      <c r="F699" s="307"/>
      <c r="K699" s="21"/>
    </row>
    <row r="700" spans="1:11" x14ac:dyDescent="0.2">
      <c r="A700" s="20" t="s">
        <v>742</v>
      </c>
      <c r="B700" s="47"/>
      <c r="C700" s="296"/>
      <c r="E700" s="114"/>
      <c r="F700" s="307"/>
      <c r="K700" s="21"/>
    </row>
    <row r="701" spans="1:11" x14ac:dyDescent="0.2">
      <c r="A701" s="20" t="s">
        <v>690</v>
      </c>
      <c r="B701" s="64"/>
      <c r="C701" s="296">
        <v>2000</v>
      </c>
      <c r="E701" s="114">
        <f>+B701*C701</f>
        <v>0</v>
      </c>
      <c r="F701" s="307"/>
      <c r="K701" s="21"/>
    </row>
    <row r="702" spans="1:11" x14ac:dyDescent="0.2">
      <c r="A702" s="20" t="s">
        <v>104</v>
      </c>
      <c r="B702" s="64">
        <v>1</v>
      </c>
      <c r="C702" s="296">
        <v>3500</v>
      </c>
      <c r="E702" s="114">
        <f>+B702*C702</f>
        <v>3500</v>
      </c>
      <c r="F702" s="307"/>
      <c r="K702" s="21"/>
    </row>
    <row r="703" spans="1:11" x14ac:dyDescent="0.2">
      <c r="A703" s="20" t="s">
        <v>744</v>
      </c>
      <c r="B703" s="64">
        <v>1</v>
      </c>
      <c r="C703" s="296"/>
      <c r="E703" s="114">
        <f>+B703*C703</f>
        <v>0</v>
      </c>
      <c r="F703" s="307"/>
      <c r="K703" s="21"/>
    </row>
    <row r="704" spans="1:11" x14ac:dyDescent="0.2">
      <c r="A704" s="20"/>
      <c r="B704" s="64"/>
      <c r="C704" s="296"/>
      <c r="E704" s="114">
        <f>+B704*C704</f>
        <v>0</v>
      </c>
      <c r="F704" s="307"/>
      <c r="K704" s="21"/>
    </row>
    <row r="705" spans="1:11" ht="16" thickBot="1" x14ac:dyDescent="0.25">
      <c r="A705" s="22"/>
      <c r="B705" s="301"/>
      <c r="C705" s="303"/>
      <c r="D705" s="25"/>
      <c r="E705" s="293">
        <f>+B705*C705</f>
        <v>0</v>
      </c>
      <c r="F705" s="585">
        <f>SUM(E701:E705)</f>
        <v>3500</v>
      </c>
      <c r="G705" s="586" t="s">
        <v>282</v>
      </c>
      <c r="H705" s="25"/>
      <c r="I705" s="25"/>
      <c r="J705" s="25"/>
      <c r="K705" s="23"/>
    </row>
    <row r="706" spans="1:11" ht="24" x14ac:dyDescent="0.3">
      <c r="A706" s="18"/>
      <c r="B706" s="24"/>
      <c r="C706" s="297" t="s">
        <v>766</v>
      </c>
      <c r="D706" s="24"/>
      <c r="E706" s="24"/>
      <c r="F706" s="24"/>
      <c r="G706" s="24"/>
      <c r="H706" s="24"/>
      <c r="I706" s="24"/>
      <c r="J706" s="24"/>
      <c r="K706" s="19"/>
    </row>
    <row r="707" spans="1:11" x14ac:dyDescent="0.2">
      <c r="A707" s="20"/>
      <c r="K707" s="21"/>
    </row>
    <row r="708" spans="1:11" x14ac:dyDescent="0.2">
      <c r="A708" s="20"/>
      <c r="G708" t="s">
        <v>280</v>
      </c>
      <c r="K708" s="21"/>
    </row>
    <row r="709" spans="1:11" x14ac:dyDescent="0.2">
      <c r="A709" s="20"/>
      <c r="C709" s="62" t="s">
        <v>88</v>
      </c>
      <c r="F709" s="62" t="s">
        <v>42</v>
      </c>
      <c r="H709" s="188" t="s">
        <v>88</v>
      </c>
      <c r="K709" s="21"/>
    </row>
    <row r="710" spans="1:11" x14ac:dyDescent="0.2">
      <c r="A710" s="20" t="s">
        <v>764</v>
      </c>
      <c r="C710" s="302">
        <v>290</v>
      </c>
      <c r="F710" s="64">
        <v>200</v>
      </c>
      <c r="G710" s="138">
        <f>+F710/20</f>
        <v>10</v>
      </c>
      <c r="H710" s="299">
        <f>+F710*C710</f>
        <v>58000</v>
      </c>
      <c r="J710">
        <v>210</v>
      </c>
      <c r="K710" s="287" t="s">
        <v>643</v>
      </c>
    </row>
    <row r="711" spans="1:11" x14ac:dyDescent="0.2">
      <c r="A711" s="20"/>
      <c r="C711" s="302"/>
      <c r="F711" s="64"/>
      <c r="G711" s="138">
        <f>+F711/20</f>
        <v>0</v>
      </c>
      <c r="H711" s="299">
        <f>+F711*C711</f>
        <v>0</v>
      </c>
      <c r="K711" s="287"/>
    </row>
    <row r="712" spans="1:11" x14ac:dyDescent="0.2">
      <c r="A712" s="20" t="s">
        <v>274</v>
      </c>
      <c r="C712" s="302"/>
      <c r="F712" s="64"/>
      <c r="G712" s="138"/>
      <c r="H712" s="298">
        <f t="shared" ref="H712:H717" si="19">+F712*C712</f>
        <v>0</v>
      </c>
      <c r="K712" s="287"/>
    </row>
    <row r="713" spans="1:11" x14ac:dyDescent="0.2">
      <c r="A713" s="20"/>
      <c r="C713" s="302"/>
      <c r="F713" s="64"/>
      <c r="H713" s="298">
        <f t="shared" si="19"/>
        <v>0</v>
      </c>
      <c r="K713" s="287"/>
    </row>
    <row r="714" spans="1:11" x14ac:dyDescent="0.2">
      <c r="A714" s="20"/>
      <c r="C714" s="302"/>
      <c r="F714" s="64"/>
      <c r="H714" s="298">
        <f t="shared" si="19"/>
        <v>0</v>
      </c>
      <c r="K714" s="21"/>
    </row>
    <row r="715" spans="1:11" x14ac:dyDescent="0.2">
      <c r="A715" s="20"/>
      <c r="C715" s="302"/>
      <c r="F715" s="64"/>
      <c r="H715" s="298">
        <f t="shared" si="19"/>
        <v>0</v>
      </c>
      <c r="K715" s="21"/>
    </row>
    <row r="716" spans="1:11" x14ac:dyDescent="0.2">
      <c r="A716" s="20"/>
      <c r="C716" s="302"/>
      <c r="F716" s="122"/>
      <c r="H716" s="298">
        <f t="shared" si="19"/>
        <v>0</v>
      </c>
      <c r="K716" s="21"/>
    </row>
    <row r="717" spans="1:11" x14ac:dyDescent="0.2">
      <c r="A717" s="20"/>
      <c r="C717" s="308"/>
      <c r="F717" s="122"/>
      <c r="H717" s="298">
        <f t="shared" si="19"/>
        <v>0</v>
      </c>
      <c r="K717" s="21"/>
    </row>
    <row r="718" spans="1:11" x14ac:dyDescent="0.2">
      <c r="A718" s="20"/>
      <c r="F718" s="107" t="s">
        <v>90</v>
      </c>
      <c r="G718" s="107"/>
      <c r="H718" s="185">
        <f>SUM(H710:H717)</f>
        <v>58000</v>
      </c>
      <c r="K718" s="21"/>
    </row>
    <row r="719" spans="1:11" x14ac:dyDescent="0.2">
      <c r="A719" s="20"/>
      <c r="C719" s="168"/>
      <c r="F719" s="105" t="s">
        <v>107</v>
      </c>
      <c r="G719" s="105"/>
      <c r="H719" s="186">
        <f>+F725</f>
        <v>31970</v>
      </c>
      <c r="J719">
        <v>500</v>
      </c>
      <c r="K719" s="21"/>
    </row>
    <row r="720" spans="1:11" ht="16" thickBot="1" x14ac:dyDescent="0.25">
      <c r="A720" s="20"/>
      <c r="F720" s="103" t="s">
        <v>118</v>
      </c>
      <c r="G720" s="103"/>
      <c r="H720" s="187">
        <f>+H718-H719</f>
        <v>26030</v>
      </c>
      <c r="J720">
        <v>20</v>
      </c>
      <c r="K720" s="21"/>
    </row>
    <row r="721" spans="1:11" ht="16" thickTop="1" x14ac:dyDescent="0.2">
      <c r="A721" s="20"/>
      <c r="F721" t="s">
        <v>106</v>
      </c>
      <c r="H721" s="111"/>
      <c r="J721">
        <f>+J719/J720</f>
        <v>25</v>
      </c>
      <c r="K721" s="21"/>
    </row>
    <row r="722" spans="1:11" x14ac:dyDescent="0.2">
      <c r="A722" s="20"/>
      <c r="F722" s="128" t="s">
        <v>124</v>
      </c>
      <c r="G722" s="128"/>
      <c r="H722" s="129">
        <f>+H718-H719-H721</f>
        <v>26030</v>
      </c>
      <c r="K722" s="21"/>
    </row>
    <row r="723" spans="1:11" x14ac:dyDescent="0.2">
      <c r="A723" s="20"/>
      <c r="K723" s="21"/>
    </row>
    <row r="724" spans="1:11" x14ac:dyDescent="0.2">
      <c r="A724" s="20"/>
      <c r="K724" s="21"/>
    </row>
    <row r="725" spans="1:11" ht="21" x14ac:dyDescent="0.25">
      <c r="A725" s="20"/>
      <c r="B725" s="62" t="s">
        <v>42</v>
      </c>
      <c r="C725" s="62" t="s">
        <v>112</v>
      </c>
      <c r="F725" s="283">
        <f>SUM(F728:F758)</f>
        <v>31970</v>
      </c>
      <c r="G725" s="305">
        <f>+F725/F710</f>
        <v>159.85</v>
      </c>
      <c r="K725" s="21"/>
    </row>
    <row r="726" spans="1:11" x14ac:dyDescent="0.2">
      <c r="A726" s="711" t="s">
        <v>29</v>
      </c>
      <c r="B726" s="712"/>
      <c r="K726" s="21"/>
    </row>
    <row r="727" spans="1:11" x14ac:dyDescent="0.2">
      <c r="A727" s="20" t="s">
        <v>189</v>
      </c>
      <c r="B727" s="64">
        <v>3</v>
      </c>
      <c r="C727" s="114">
        <v>850</v>
      </c>
      <c r="E727" s="114">
        <f>+B727*C727</f>
        <v>2550</v>
      </c>
      <c r="F727" s="114"/>
      <c r="K727" s="21"/>
    </row>
    <row r="728" spans="1:11" x14ac:dyDescent="0.2">
      <c r="A728" s="20" t="s">
        <v>26</v>
      </c>
      <c r="B728" s="64">
        <v>1</v>
      </c>
      <c r="C728" s="114">
        <v>2100</v>
      </c>
      <c r="E728" s="114">
        <f>+B728*C728</f>
        <v>2100</v>
      </c>
      <c r="F728" s="114"/>
      <c r="K728" s="21"/>
    </row>
    <row r="729" spans="1:11" x14ac:dyDescent="0.2">
      <c r="A729" s="20"/>
      <c r="B729" s="64"/>
      <c r="C729" s="114"/>
      <c r="E729" s="114">
        <f>+B729*C729</f>
        <v>0</v>
      </c>
      <c r="F729" s="114"/>
      <c r="K729" s="21"/>
    </row>
    <row r="730" spans="1:11" ht="16" thickBot="1" x14ac:dyDescent="0.25">
      <c r="A730" s="22" t="s">
        <v>200</v>
      </c>
      <c r="B730" s="301">
        <v>1</v>
      </c>
      <c r="C730" s="293">
        <v>3000</v>
      </c>
      <c r="D730" s="25"/>
      <c r="E730" s="114">
        <f>+B730*C730</f>
        <v>3000</v>
      </c>
      <c r="F730" s="306">
        <f>SUM(E727:E730)</f>
        <v>7650</v>
      </c>
      <c r="G730" s="6" t="s">
        <v>28</v>
      </c>
      <c r="K730" s="21"/>
    </row>
    <row r="731" spans="1:11" x14ac:dyDescent="0.2">
      <c r="A731" s="20"/>
      <c r="C731" s="114"/>
      <c r="E731" s="114"/>
      <c r="F731" s="307"/>
      <c r="K731" s="21"/>
    </row>
    <row r="732" spans="1:11" x14ac:dyDescent="0.2">
      <c r="A732" s="20" t="s">
        <v>712</v>
      </c>
      <c r="B732" s="64"/>
      <c r="C732" s="296">
        <v>1400</v>
      </c>
      <c r="E732" s="114">
        <f>+B732*C732</f>
        <v>0</v>
      </c>
      <c r="F732" s="307"/>
      <c r="K732" s="21"/>
    </row>
    <row r="733" spans="1:11" x14ac:dyDescent="0.2">
      <c r="A733" s="20" t="s">
        <v>30</v>
      </c>
      <c r="B733" s="300">
        <v>4</v>
      </c>
      <c r="C733" s="114">
        <v>800</v>
      </c>
      <c r="E733" s="114">
        <f>+B733*C733</f>
        <v>3200</v>
      </c>
      <c r="F733" s="307"/>
      <c r="K733" s="21"/>
    </row>
    <row r="734" spans="1:11" x14ac:dyDescent="0.2">
      <c r="A734" s="20" t="s">
        <v>374</v>
      </c>
      <c r="B734" s="300"/>
      <c r="C734" s="114">
        <v>1100</v>
      </c>
      <c r="E734" s="114">
        <f>+B734*C734</f>
        <v>0</v>
      </c>
      <c r="F734" s="307"/>
      <c r="K734" s="21"/>
    </row>
    <row r="735" spans="1:11" x14ac:dyDescent="0.2">
      <c r="A735" s="20" t="s">
        <v>372</v>
      </c>
      <c r="B735" s="300"/>
      <c r="C735" s="114">
        <v>400</v>
      </c>
      <c r="E735" s="114"/>
      <c r="F735" s="307"/>
      <c r="K735" s="21"/>
    </row>
    <row r="736" spans="1:11" x14ac:dyDescent="0.2">
      <c r="A736" s="20" t="s">
        <v>278</v>
      </c>
      <c r="B736" s="300"/>
      <c r="C736" s="114">
        <v>350</v>
      </c>
      <c r="E736" s="114">
        <f>+B736*C736</f>
        <v>0</v>
      </c>
      <c r="F736" s="307"/>
      <c r="K736" s="21"/>
    </row>
    <row r="737" spans="1:11" x14ac:dyDescent="0.2">
      <c r="A737" s="20" t="s">
        <v>39</v>
      </c>
      <c r="B737" s="300">
        <v>1</v>
      </c>
      <c r="C737" s="114">
        <v>1400</v>
      </c>
      <c r="E737" s="114">
        <f>+B737*C737</f>
        <v>1400</v>
      </c>
      <c r="F737" s="307"/>
      <c r="K737" s="21"/>
    </row>
    <row r="738" spans="1:11" ht="16" thickBot="1" x14ac:dyDescent="0.25">
      <c r="A738" s="22" t="s">
        <v>217</v>
      </c>
      <c r="B738" s="301"/>
      <c r="C738" s="293">
        <v>500</v>
      </c>
      <c r="D738" s="25"/>
      <c r="E738" s="303">
        <f>+B738*C738</f>
        <v>0</v>
      </c>
      <c r="F738" s="306">
        <f>SUM(E732:E738)</f>
        <v>4600</v>
      </c>
      <c r="G738" s="6" t="s">
        <v>30</v>
      </c>
      <c r="K738" s="21"/>
    </row>
    <row r="739" spans="1:11" x14ac:dyDescent="0.2">
      <c r="A739" s="20"/>
      <c r="C739" s="114"/>
      <c r="E739" s="114"/>
      <c r="F739" s="307"/>
      <c r="K739" s="21"/>
    </row>
    <row r="740" spans="1:11" x14ac:dyDescent="0.2">
      <c r="A740" s="20"/>
      <c r="C740" s="114"/>
      <c r="E740" s="114"/>
      <c r="F740" s="307"/>
      <c r="K740" s="21"/>
    </row>
    <row r="741" spans="1:11" x14ac:dyDescent="0.2">
      <c r="A741" s="169" t="s">
        <v>129</v>
      </c>
      <c r="B741" s="61"/>
      <c r="C741" s="114"/>
      <c r="E741" s="114"/>
      <c r="F741" s="307"/>
      <c r="K741" s="21"/>
    </row>
    <row r="742" spans="1:11" x14ac:dyDescent="0.2">
      <c r="A742" s="20" t="s">
        <v>103</v>
      </c>
      <c r="B742" s="300">
        <f>+F710</f>
        <v>200</v>
      </c>
      <c r="C742" s="114">
        <v>70</v>
      </c>
      <c r="E742" s="114">
        <f>+B742*C742</f>
        <v>14000</v>
      </c>
      <c r="F742" s="307"/>
      <c r="K742" s="21"/>
    </row>
    <row r="743" spans="1:11" x14ac:dyDescent="0.2">
      <c r="A743" s="20" t="s">
        <v>101</v>
      </c>
      <c r="B743" s="300"/>
      <c r="C743" s="114">
        <v>60</v>
      </c>
      <c r="E743" s="114">
        <f>+B743*C743</f>
        <v>0</v>
      </c>
      <c r="F743" s="307"/>
      <c r="K743" s="21"/>
    </row>
    <row r="744" spans="1:11" x14ac:dyDescent="0.2">
      <c r="A744" s="20" t="s">
        <v>290</v>
      </c>
      <c r="B744" s="300"/>
      <c r="C744" s="114">
        <v>100</v>
      </c>
      <c r="E744" s="114">
        <f>+B744*C744</f>
        <v>0</v>
      </c>
      <c r="F744" s="307"/>
      <c r="K744" s="21"/>
    </row>
    <row r="745" spans="1:11" x14ac:dyDescent="0.2">
      <c r="A745" s="20" t="s">
        <v>667</v>
      </c>
      <c r="B745" s="300"/>
      <c r="C745" s="114">
        <v>25</v>
      </c>
      <c r="E745" s="114">
        <f>+B745*C745</f>
        <v>0</v>
      </c>
      <c r="F745" s="307"/>
      <c r="K745" s="21"/>
    </row>
    <row r="746" spans="1:11" x14ac:dyDescent="0.2">
      <c r="A746" s="20"/>
      <c r="C746" s="114"/>
      <c r="E746" s="114"/>
      <c r="F746" s="307"/>
      <c r="K746" s="21"/>
    </row>
    <row r="747" spans="1:11" x14ac:dyDescent="0.2">
      <c r="A747" s="20" t="s">
        <v>231</v>
      </c>
      <c r="B747" s="300"/>
      <c r="C747" s="114">
        <v>450</v>
      </c>
      <c r="E747" s="114">
        <f>+B747*C747</f>
        <v>0</v>
      </c>
      <c r="F747" s="307"/>
      <c r="K747" s="21"/>
    </row>
    <row r="748" spans="1:11" x14ac:dyDescent="0.2">
      <c r="A748" s="20" t="s">
        <v>31</v>
      </c>
      <c r="B748" s="300">
        <v>15</v>
      </c>
      <c r="C748" s="114">
        <v>300</v>
      </c>
      <c r="E748" s="114">
        <f>+B748*C748</f>
        <v>4500</v>
      </c>
      <c r="F748" s="307"/>
      <c r="K748" s="21"/>
    </row>
    <row r="749" spans="1:11" x14ac:dyDescent="0.2">
      <c r="A749" s="20" t="s">
        <v>279</v>
      </c>
      <c r="B749" s="300"/>
      <c r="C749" s="114"/>
      <c r="E749" s="114">
        <f>+B749*C749</f>
        <v>0</v>
      </c>
      <c r="F749" s="307"/>
      <c r="K749" s="21"/>
    </row>
    <row r="750" spans="1:11" ht="16" thickBot="1" x14ac:dyDescent="0.25">
      <c r="A750" s="22" t="s">
        <v>47</v>
      </c>
      <c r="B750" s="304"/>
      <c r="C750" s="303">
        <v>38</v>
      </c>
      <c r="D750" s="25"/>
      <c r="E750" s="293">
        <f>+B750*C750</f>
        <v>0</v>
      </c>
      <c r="F750" s="306">
        <f>SUM(E742:E750)</f>
        <v>18500</v>
      </c>
      <c r="G750" s="6" t="s">
        <v>281</v>
      </c>
      <c r="K750" s="21"/>
    </row>
    <row r="751" spans="1:11" x14ac:dyDescent="0.2">
      <c r="A751" s="20"/>
      <c r="B751" s="47"/>
      <c r="C751" s="296"/>
      <c r="E751" s="114"/>
      <c r="F751" s="307"/>
      <c r="K751" s="21"/>
    </row>
    <row r="752" spans="1:11" x14ac:dyDescent="0.2">
      <c r="A752" s="20" t="s">
        <v>44</v>
      </c>
      <c r="B752" s="47"/>
      <c r="C752" s="296"/>
      <c r="E752" s="114"/>
      <c r="F752" s="307"/>
      <c r="K752" s="21"/>
    </row>
    <row r="753" spans="1:11" x14ac:dyDescent="0.2">
      <c r="A753" s="20" t="s">
        <v>684</v>
      </c>
      <c r="B753" s="64">
        <v>12</v>
      </c>
      <c r="C753" s="296">
        <v>35</v>
      </c>
      <c r="E753" s="114">
        <f>+B753*C753</f>
        <v>420</v>
      </c>
      <c r="F753" s="307"/>
      <c r="K753" s="21"/>
    </row>
    <row r="754" spans="1:11" x14ac:dyDescent="0.2">
      <c r="A754" s="20" t="s">
        <v>765</v>
      </c>
      <c r="B754" s="64">
        <v>1</v>
      </c>
      <c r="C754" s="296">
        <v>800</v>
      </c>
      <c r="E754" s="114">
        <f>+B754*C754</f>
        <v>800</v>
      </c>
      <c r="F754" s="307"/>
      <c r="K754" s="21"/>
    </row>
    <row r="755" spans="1:11" x14ac:dyDescent="0.2">
      <c r="A755" s="20" t="s">
        <v>382</v>
      </c>
      <c r="B755" s="64"/>
      <c r="C755" s="296">
        <v>25</v>
      </c>
      <c r="E755" s="114">
        <f>+B755*C755</f>
        <v>0</v>
      </c>
      <c r="F755" s="307"/>
      <c r="K755" s="21"/>
    </row>
    <row r="756" spans="1:11" x14ac:dyDescent="0.2">
      <c r="A756" s="20" t="s">
        <v>498</v>
      </c>
      <c r="B756" s="64"/>
      <c r="C756" s="296">
        <v>6000</v>
      </c>
      <c r="E756" s="114">
        <f>+B756*C756</f>
        <v>0</v>
      </c>
      <c r="F756" s="307"/>
      <c r="K756" s="21"/>
    </row>
    <row r="757" spans="1:11" ht="16" thickBot="1" x14ac:dyDescent="0.25">
      <c r="A757" s="22"/>
      <c r="B757" s="301"/>
      <c r="C757" s="303">
        <v>10</v>
      </c>
      <c r="D757" s="25"/>
      <c r="E757" s="293">
        <f>+B757*C757</f>
        <v>0</v>
      </c>
      <c r="F757" s="306">
        <f>SUM(E753:E757)</f>
        <v>1220</v>
      </c>
      <c r="G757" s="6" t="s">
        <v>282</v>
      </c>
      <c r="K757" s="21"/>
    </row>
    <row r="758" spans="1:11" x14ac:dyDescent="0.2">
      <c r="A758" s="20"/>
      <c r="K758" s="21"/>
    </row>
    <row r="759" spans="1:11" ht="16" thickBot="1" x14ac:dyDescent="0.25">
      <c r="A759" s="22"/>
      <c r="B759" s="25"/>
      <c r="C759" s="25"/>
      <c r="D759" s="25"/>
      <c r="E759" s="25"/>
      <c r="F759" s="25"/>
      <c r="G759" s="25"/>
      <c r="H759" s="25"/>
      <c r="I759" s="25"/>
      <c r="J759" s="25"/>
      <c r="K759" s="23"/>
    </row>
    <row r="760" spans="1:11" ht="24" x14ac:dyDescent="0.3">
      <c r="A760" s="18"/>
      <c r="B760" s="24"/>
      <c r="C760" s="297" t="s">
        <v>767</v>
      </c>
      <c r="D760" s="24"/>
      <c r="E760" s="24"/>
      <c r="F760" s="24"/>
      <c r="G760" s="24"/>
      <c r="H760" s="24"/>
      <c r="I760" s="24"/>
      <c r="J760" s="24"/>
      <c r="K760" s="19"/>
    </row>
    <row r="761" spans="1:11" x14ac:dyDescent="0.2">
      <c r="A761" s="20"/>
      <c r="K761" s="21"/>
    </row>
    <row r="762" spans="1:11" x14ac:dyDescent="0.2">
      <c r="A762" s="20"/>
      <c r="G762" t="s">
        <v>280</v>
      </c>
      <c r="K762" s="21"/>
    </row>
    <row r="763" spans="1:11" x14ac:dyDescent="0.2">
      <c r="A763" s="20"/>
      <c r="C763" s="62" t="s">
        <v>88</v>
      </c>
      <c r="F763" s="62" t="s">
        <v>42</v>
      </c>
      <c r="H763" s="188" t="s">
        <v>88</v>
      </c>
      <c r="K763" s="21"/>
    </row>
    <row r="764" spans="1:11" x14ac:dyDescent="0.2">
      <c r="A764" s="20" t="s">
        <v>764</v>
      </c>
      <c r="C764" s="302">
        <v>290</v>
      </c>
      <c r="F764" s="64">
        <v>300</v>
      </c>
      <c r="G764" s="138">
        <f>+F764/20</f>
        <v>15</v>
      </c>
      <c r="H764" s="299">
        <f>+F764*C764</f>
        <v>87000</v>
      </c>
      <c r="J764">
        <v>210</v>
      </c>
      <c r="K764" s="287" t="s">
        <v>643</v>
      </c>
    </row>
    <row r="765" spans="1:11" x14ac:dyDescent="0.2">
      <c r="A765" s="20"/>
      <c r="C765" s="302"/>
      <c r="F765" s="64"/>
      <c r="G765" s="138">
        <f>+F765/20</f>
        <v>0</v>
      </c>
      <c r="H765" s="299">
        <f>+F765*C765</f>
        <v>0</v>
      </c>
      <c r="K765" s="287"/>
    </row>
    <row r="766" spans="1:11" x14ac:dyDescent="0.2">
      <c r="A766" s="20" t="s">
        <v>768</v>
      </c>
      <c r="C766" s="302">
        <v>7000</v>
      </c>
      <c r="F766" s="64">
        <v>1</v>
      </c>
      <c r="G766" s="138"/>
      <c r="H766" s="298">
        <f t="shared" ref="H766:H771" si="20">+F766*C766</f>
        <v>7000</v>
      </c>
      <c r="K766" s="287"/>
    </row>
    <row r="767" spans="1:11" x14ac:dyDescent="0.2">
      <c r="A767" s="20"/>
      <c r="C767" s="302"/>
      <c r="F767" s="64"/>
      <c r="H767" s="298">
        <f t="shared" si="20"/>
        <v>0</v>
      </c>
      <c r="K767" s="287"/>
    </row>
    <row r="768" spans="1:11" x14ac:dyDescent="0.2">
      <c r="A768" s="20"/>
      <c r="C768" s="302"/>
      <c r="F768" s="64"/>
      <c r="H768" s="298">
        <f t="shared" si="20"/>
        <v>0</v>
      </c>
      <c r="K768" s="21"/>
    </row>
    <row r="769" spans="1:11" x14ac:dyDescent="0.2">
      <c r="A769" s="20"/>
      <c r="C769" s="302"/>
      <c r="F769" s="64"/>
      <c r="H769" s="298">
        <f t="shared" si="20"/>
        <v>0</v>
      </c>
      <c r="K769" s="21"/>
    </row>
    <row r="770" spans="1:11" x14ac:dyDescent="0.2">
      <c r="A770" s="20"/>
      <c r="C770" s="302"/>
      <c r="F770" s="122"/>
      <c r="H770" s="298">
        <f t="shared" si="20"/>
        <v>0</v>
      </c>
      <c r="K770" s="21"/>
    </row>
    <row r="771" spans="1:11" x14ac:dyDescent="0.2">
      <c r="A771" s="20"/>
      <c r="C771" s="308"/>
      <c r="F771" s="122"/>
      <c r="H771" s="298">
        <f t="shared" si="20"/>
        <v>0</v>
      </c>
      <c r="K771" s="21"/>
    </row>
    <row r="772" spans="1:11" x14ac:dyDescent="0.2">
      <c r="A772" s="20"/>
      <c r="F772" s="107" t="s">
        <v>90</v>
      </c>
      <c r="G772" s="107"/>
      <c r="H772" s="185">
        <f>SUM(H764:H771)</f>
        <v>94000</v>
      </c>
      <c r="K772" s="21"/>
    </row>
    <row r="773" spans="1:11" x14ac:dyDescent="0.2">
      <c r="A773" s="20"/>
      <c r="C773" s="168"/>
      <c r="F773" s="105" t="s">
        <v>107</v>
      </c>
      <c r="G773" s="105"/>
      <c r="H773" s="186">
        <f>+F779</f>
        <v>62640</v>
      </c>
      <c r="J773">
        <v>500</v>
      </c>
      <c r="K773" s="21"/>
    </row>
    <row r="774" spans="1:11" ht="16" thickBot="1" x14ac:dyDescent="0.25">
      <c r="A774" s="20"/>
      <c r="F774" s="103" t="s">
        <v>118</v>
      </c>
      <c r="G774" s="103"/>
      <c r="H774" s="187">
        <f>+H772-H773</f>
        <v>31360</v>
      </c>
      <c r="J774">
        <v>20</v>
      </c>
      <c r="K774" s="21"/>
    </row>
    <row r="775" spans="1:11" ht="16" thickTop="1" x14ac:dyDescent="0.2">
      <c r="A775" s="20"/>
      <c r="F775" t="s">
        <v>106</v>
      </c>
      <c r="H775" s="111"/>
      <c r="J775">
        <f>+J773/J774</f>
        <v>25</v>
      </c>
      <c r="K775" s="21"/>
    </row>
    <row r="776" spans="1:11" x14ac:dyDescent="0.2">
      <c r="A776" s="20"/>
      <c r="F776" s="128" t="s">
        <v>124</v>
      </c>
      <c r="G776" s="128"/>
      <c r="H776" s="129">
        <f>+H772-H773-H775</f>
        <v>31360</v>
      </c>
      <c r="K776" s="21"/>
    </row>
    <row r="777" spans="1:11" x14ac:dyDescent="0.2">
      <c r="A777" s="20"/>
      <c r="K777" s="21"/>
    </row>
    <row r="778" spans="1:11" x14ac:dyDescent="0.2">
      <c r="A778" s="20"/>
      <c r="K778" s="21"/>
    </row>
    <row r="779" spans="1:11" ht="21" x14ac:dyDescent="0.25">
      <c r="A779" s="20"/>
      <c r="B779" s="62" t="s">
        <v>42</v>
      </c>
      <c r="C779" s="62" t="s">
        <v>112</v>
      </c>
      <c r="F779" s="283">
        <f>SUM(F782:F812)</f>
        <v>62640</v>
      </c>
      <c r="G779" s="305">
        <f>+F779/F764</f>
        <v>208.8</v>
      </c>
      <c r="K779" s="21"/>
    </row>
    <row r="780" spans="1:11" x14ac:dyDescent="0.2">
      <c r="A780" s="711" t="s">
        <v>29</v>
      </c>
      <c r="B780" s="712"/>
      <c r="K780" s="21"/>
    </row>
    <row r="781" spans="1:11" x14ac:dyDescent="0.2">
      <c r="A781" s="20" t="s">
        <v>189</v>
      </c>
      <c r="B781" s="64">
        <v>3</v>
      </c>
      <c r="C781" s="114">
        <v>850</v>
      </c>
      <c r="E781" s="114">
        <f>+B781*C781</f>
        <v>2550</v>
      </c>
      <c r="F781" s="114"/>
      <c r="K781" s="21"/>
    </row>
    <row r="782" spans="1:11" x14ac:dyDescent="0.2">
      <c r="A782" s="20" t="s">
        <v>26</v>
      </c>
      <c r="B782" s="64">
        <v>1</v>
      </c>
      <c r="C782" s="114">
        <v>2100</v>
      </c>
      <c r="E782" s="114">
        <f>+B782*C782</f>
        <v>2100</v>
      </c>
      <c r="F782" s="114"/>
      <c r="K782" s="21"/>
    </row>
    <row r="783" spans="1:11" x14ac:dyDescent="0.2">
      <c r="A783" s="20"/>
      <c r="B783" s="64"/>
      <c r="C783" s="114"/>
      <c r="E783" s="114">
        <f>+B783*C783</f>
        <v>0</v>
      </c>
      <c r="F783" s="114"/>
      <c r="K783" s="21"/>
    </row>
    <row r="784" spans="1:11" ht="16" thickBot="1" x14ac:dyDescent="0.25">
      <c r="A784" s="22" t="s">
        <v>200</v>
      </c>
      <c r="B784" s="301">
        <v>1</v>
      </c>
      <c r="C784" s="293">
        <v>3000</v>
      </c>
      <c r="D784" s="25"/>
      <c r="E784" s="114">
        <f>+B784*C784</f>
        <v>3000</v>
      </c>
      <c r="F784" s="306">
        <f>SUM(E781:E784)</f>
        <v>7650</v>
      </c>
      <c r="G784" s="6" t="s">
        <v>28</v>
      </c>
      <c r="K784" s="21"/>
    </row>
    <row r="785" spans="1:11" x14ac:dyDescent="0.2">
      <c r="A785" s="20"/>
      <c r="C785" s="114"/>
      <c r="E785" s="114"/>
      <c r="F785" s="307"/>
      <c r="K785" s="21"/>
    </row>
    <row r="786" spans="1:11" x14ac:dyDescent="0.2">
      <c r="A786" s="20" t="s">
        <v>712</v>
      </c>
      <c r="B786" s="64"/>
      <c r="C786" s="296">
        <v>1400</v>
      </c>
      <c r="E786" s="114">
        <f>+B786*C786</f>
        <v>0</v>
      </c>
      <c r="F786" s="307"/>
      <c r="K786" s="21"/>
    </row>
    <row r="787" spans="1:11" x14ac:dyDescent="0.2">
      <c r="A787" s="20" t="s">
        <v>30</v>
      </c>
      <c r="B787" s="300">
        <v>15</v>
      </c>
      <c r="C787" s="114">
        <v>800</v>
      </c>
      <c r="E787" s="114">
        <f>+B787*C787</f>
        <v>12000</v>
      </c>
      <c r="F787" s="307"/>
      <c r="K787" s="21"/>
    </row>
    <row r="788" spans="1:11" x14ac:dyDescent="0.2">
      <c r="A788" s="20" t="s">
        <v>374</v>
      </c>
      <c r="B788" s="300">
        <v>1</v>
      </c>
      <c r="C788" s="114">
        <v>1100</v>
      </c>
      <c r="E788" s="114">
        <f>+B788*C788</f>
        <v>1100</v>
      </c>
      <c r="F788" s="307"/>
      <c r="K788" s="21"/>
    </row>
    <row r="789" spans="1:11" x14ac:dyDescent="0.2">
      <c r="A789" s="20" t="s">
        <v>372</v>
      </c>
      <c r="B789" s="300"/>
      <c r="C789" s="114">
        <v>400</v>
      </c>
      <c r="E789" s="114"/>
      <c r="F789" s="307"/>
      <c r="K789" s="21"/>
    </row>
    <row r="790" spans="1:11" x14ac:dyDescent="0.2">
      <c r="A790" s="20" t="s">
        <v>278</v>
      </c>
      <c r="B790" s="300"/>
      <c r="C790" s="114">
        <v>350</v>
      </c>
      <c r="E790" s="114">
        <f>+B790*C790</f>
        <v>0</v>
      </c>
      <c r="F790" s="307"/>
      <c r="K790" s="21"/>
    </row>
    <row r="791" spans="1:11" x14ac:dyDescent="0.2">
      <c r="A791" s="20" t="s">
        <v>39</v>
      </c>
      <c r="B791" s="300">
        <v>1</v>
      </c>
      <c r="C791" s="114">
        <v>1600</v>
      </c>
      <c r="E791" s="114">
        <f>+B791*C791</f>
        <v>1600</v>
      </c>
      <c r="F791" s="307"/>
      <c r="K791" s="21"/>
    </row>
    <row r="792" spans="1:11" ht="16" thickBot="1" x14ac:dyDescent="0.25">
      <c r="A792" s="22" t="s">
        <v>217</v>
      </c>
      <c r="B792" s="301">
        <v>1</v>
      </c>
      <c r="C792" s="293">
        <v>1500</v>
      </c>
      <c r="D792" s="25"/>
      <c r="E792" s="303">
        <f>+B792*C792</f>
        <v>1500</v>
      </c>
      <c r="F792" s="306">
        <f>SUM(E786:E792)</f>
        <v>16200</v>
      </c>
      <c r="G792" s="6" t="s">
        <v>30</v>
      </c>
      <c r="K792" s="21"/>
    </row>
    <row r="793" spans="1:11" x14ac:dyDescent="0.2">
      <c r="A793" s="20"/>
      <c r="C793" s="114"/>
      <c r="E793" s="114"/>
      <c r="F793" s="307"/>
      <c r="K793" s="21"/>
    </row>
    <row r="794" spans="1:11" x14ac:dyDescent="0.2">
      <c r="A794" s="20"/>
      <c r="C794" s="114"/>
      <c r="E794" s="114"/>
      <c r="F794" s="307"/>
      <c r="K794" s="21"/>
    </row>
    <row r="795" spans="1:11" x14ac:dyDescent="0.2">
      <c r="A795" s="169" t="s">
        <v>129</v>
      </c>
      <c r="B795" s="61"/>
      <c r="C795" s="114"/>
      <c r="E795" s="114"/>
      <c r="F795" s="307"/>
      <c r="K795" s="21"/>
    </row>
    <row r="796" spans="1:11" x14ac:dyDescent="0.2">
      <c r="A796" s="20" t="s">
        <v>103</v>
      </c>
      <c r="B796" s="300">
        <f>+F764</f>
        <v>300</v>
      </c>
      <c r="C796" s="114">
        <v>80</v>
      </c>
      <c r="E796" s="114">
        <f>+B796*C796</f>
        <v>24000</v>
      </c>
      <c r="F796" s="307"/>
      <c r="K796" s="21"/>
    </row>
    <row r="797" spans="1:11" x14ac:dyDescent="0.2">
      <c r="A797" s="20" t="s">
        <v>101</v>
      </c>
      <c r="B797" s="300"/>
      <c r="C797" s="114">
        <v>60</v>
      </c>
      <c r="E797" s="114">
        <f>+B797*C797</f>
        <v>0</v>
      </c>
      <c r="F797" s="307"/>
      <c r="K797" s="21"/>
    </row>
    <row r="798" spans="1:11" x14ac:dyDescent="0.2">
      <c r="A798" s="20" t="s">
        <v>290</v>
      </c>
      <c r="B798" s="300"/>
      <c r="C798" s="114">
        <v>100</v>
      </c>
      <c r="E798" s="114">
        <f>+B798*C798</f>
        <v>0</v>
      </c>
      <c r="F798" s="307"/>
      <c r="K798" s="21"/>
    </row>
    <row r="799" spans="1:11" x14ac:dyDescent="0.2">
      <c r="A799" s="20" t="s">
        <v>667</v>
      </c>
      <c r="B799" s="300"/>
      <c r="C799" s="114">
        <v>25</v>
      </c>
      <c r="E799" s="114">
        <f>+B799*C799</f>
        <v>0</v>
      </c>
      <c r="F799" s="307"/>
      <c r="K799" s="21"/>
    </row>
    <row r="800" spans="1:11" x14ac:dyDescent="0.2">
      <c r="A800" s="20"/>
      <c r="C800" s="114"/>
      <c r="E800" s="114"/>
      <c r="F800" s="307"/>
      <c r="K800" s="21"/>
    </row>
    <row r="801" spans="1:11" x14ac:dyDescent="0.2">
      <c r="A801" s="20" t="s">
        <v>231</v>
      </c>
      <c r="B801" s="300"/>
      <c r="C801" s="114">
        <v>450</v>
      </c>
      <c r="E801" s="114">
        <f>+B801*C801</f>
        <v>0</v>
      </c>
      <c r="F801" s="307"/>
      <c r="K801" s="21"/>
    </row>
    <row r="802" spans="1:11" x14ac:dyDescent="0.2">
      <c r="A802" s="20" t="s">
        <v>31</v>
      </c>
      <c r="B802" s="300">
        <v>20</v>
      </c>
      <c r="C802" s="114">
        <v>300</v>
      </c>
      <c r="E802" s="114">
        <f>+B802*C802</f>
        <v>6000</v>
      </c>
      <c r="F802" s="307"/>
      <c r="K802" s="21"/>
    </row>
    <row r="803" spans="1:11" x14ac:dyDescent="0.2">
      <c r="A803" s="20" t="s">
        <v>279</v>
      </c>
      <c r="B803" s="300"/>
      <c r="C803" s="114"/>
      <c r="E803" s="114">
        <f>+B803*C803</f>
        <v>0</v>
      </c>
      <c r="F803" s="307"/>
      <c r="K803" s="21"/>
    </row>
    <row r="804" spans="1:11" ht="16" thickBot="1" x14ac:dyDescent="0.25">
      <c r="A804" s="22" t="s">
        <v>47</v>
      </c>
      <c r="B804" s="304">
        <v>15</v>
      </c>
      <c r="C804" s="303">
        <v>38</v>
      </c>
      <c r="D804" s="25"/>
      <c r="E804" s="293">
        <f>+B804*C804</f>
        <v>570</v>
      </c>
      <c r="F804" s="306">
        <f>SUM(E796:E804)</f>
        <v>30570</v>
      </c>
      <c r="G804" s="6" t="s">
        <v>281</v>
      </c>
      <c r="K804" s="21"/>
    </row>
    <row r="805" spans="1:11" x14ac:dyDescent="0.2">
      <c r="A805" s="20"/>
      <c r="B805" s="47"/>
      <c r="C805" s="296"/>
      <c r="E805" s="114"/>
      <c r="F805" s="307"/>
      <c r="K805" s="21"/>
    </row>
    <row r="806" spans="1:11" x14ac:dyDescent="0.2">
      <c r="A806" s="20" t="s">
        <v>44</v>
      </c>
      <c r="B806" s="47"/>
      <c r="C806" s="296"/>
      <c r="E806" s="114"/>
      <c r="F806" s="307"/>
      <c r="K806" s="21"/>
    </row>
    <row r="807" spans="1:11" x14ac:dyDescent="0.2">
      <c r="A807" s="20" t="s">
        <v>684</v>
      </c>
      <c r="B807" s="64">
        <v>12</v>
      </c>
      <c r="C807" s="296">
        <v>35</v>
      </c>
      <c r="E807" s="114">
        <f>+B807*C807</f>
        <v>420</v>
      </c>
      <c r="F807" s="307"/>
      <c r="K807" s="21"/>
    </row>
    <row r="808" spans="1:11" x14ac:dyDescent="0.2">
      <c r="A808" s="20" t="s">
        <v>765</v>
      </c>
      <c r="B808" s="64">
        <v>1</v>
      </c>
      <c r="C808" s="296">
        <v>800</v>
      </c>
      <c r="E808" s="114">
        <f>+B808*C808</f>
        <v>800</v>
      </c>
      <c r="F808" s="307"/>
      <c r="K808" s="21"/>
    </row>
    <row r="809" spans="1:11" x14ac:dyDescent="0.2">
      <c r="A809" s="20" t="s">
        <v>382</v>
      </c>
      <c r="B809" s="64"/>
      <c r="C809" s="296">
        <v>25</v>
      </c>
      <c r="E809" s="114">
        <f>+B809*C809</f>
        <v>0</v>
      </c>
      <c r="F809" s="307"/>
      <c r="K809" s="21"/>
    </row>
    <row r="810" spans="1:11" x14ac:dyDescent="0.2">
      <c r="A810" s="20" t="s">
        <v>768</v>
      </c>
      <c r="B810" s="64">
        <v>1</v>
      </c>
      <c r="C810" s="296">
        <v>7000</v>
      </c>
      <c r="E810" s="114">
        <f>+B810*C810</f>
        <v>7000</v>
      </c>
      <c r="F810" s="307"/>
      <c r="K810" s="21"/>
    </row>
    <row r="811" spans="1:11" ht="16" thickBot="1" x14ac:dyDescent="0.25">
      <c r="A811" s="22"/>
      <c r="B811" s="301"/>
      <c r="C811" s="303">
        <v>10</v>
      </c>
      <c r="D811" s="25"/>
      <c r="E811" s="293">
        <f>+B811*C811</f>
        <v>0</v>
      </c>
      <c r="F811" s="306">
        <f>SUM(E807:E811)</f>
        <v>8220</v>
      </c>
      <c r="G811" s="6" t="s">
        <v>282</v>
      </c>
      <c r="K811" s="21"/>
    </row>
    <row r="812" spans="1:11" x14ac:dyDescent="0.2">
      <c r="A812" s="20"/>
      <c r="K812" s="21"/>
    </row>
    <row r="813" spans="1:11" ht="16" thickBot="1" x14ac:dyDescent="0.25">
      <c r="A813" s="22"/>
      <c r="B813" s="25"/>
      <c r="C813" s="25"/>
      <c r="D813" s="25"/>
      <c r="E813" s="25"/>
      <c r="F813" s="25"/>
      <c r="G813" s="25"/>
      <c r="H813" s="25"/>
      <c r="I813" s="25"/>
      <c r="J813" s="25"/>
      <c r="K813" s="23"/>
    </row>
    <row r="814" spans="1:11" ht="24" x14ac:dyDescent="0.3">
      <c r="A814" s="18"/>
      <c r="B814" s="24"/>
      <c r="C814" s="297" t="s">
        <v>778</v>
      </c>
      <c r="D814" s="24"/>
      <c r="E814" s="24"/>
      <c r="F814" s="24"/>
      <c r="G814" s="24"/>
      <c r="H814" s="24"/>
      <c r="I814" s="24"/>
      <c r="J814" s="24"/>
      <c r="K814" s="19"/>
    </row>
    <row r="815" spans="1:11" x14ac:dyDescent="0.2">
      <c r="A815" s="20"/>
      <c r="K815" s="21"/>
    </row>
    <row r="816" spans="1:11" x14ac:dyDescent="0.2">
      <c r="A816" s="20"/>
      <c r="G816" t="s">
        <v>280</v>
      </c>
      <c r="K816" s="21"/>
    </row>
    <row r="817" spans="1:11" x14ac:dyDescent="0.2">
      <c r="A817" s="20"/>
      <c r="C817" s="62" t="s">
        <v>88</v>
      </c>
      <c r="F817" s="62" t="s">
        <v>42</v>
      </c>
      <c r="H817" s="188" t="s">
        <v>88</v>
      </c>
      <c r="K817" s="21"/>
    </row>
    <row r="818" spans="1:11" x14ac:dyDescent="0.2">
      <c r="A818" s="20" t="s">
        <v>779</v>
      </c>
      <c r="C818" s="302">
        <v>450</v>
      </c>
      <c r="F818" s="64">
        <v>150</v>
      </c>
      <c r="G818" s="138">
        <f>+F818/20</f>
        <v>7.5</v>
      </c>
      <c r="H818" s="299">
        <f>+F818*C818</f>
        <v>67500</v>
      </c>
      <c r="J818">
        <v>210</v>
      </c>
      <c r="K818" s="287" t="s">
        <v>643</v>
      </c>
    </row>
    <row r="819" spans="1:11" x14ac:dyDescent="0.2">
      <c r="A819" s="20"/>
      <c r="C819" s="302"/>
      <c r="F819" s="64"/>
      <c r="G819" s="138">
        <f>+F819/20</f>
        <v>0</v>
      </c>
      <c r="H819" s="299">
        <f>+F819*C819</f>
        <v>0</v>
      </c>
      <c r="K819" s="287"/>
    </row>
    <row r="820" spans="1:11" x14ac:dyDescent="0.2">
      <c r="A820" s="20"/>
      <c r="C820" s="302"/>
      <c r="F820" s="64"/>
      <c r="G820" s="138"/>
      <c r="H820" s="298">
        <f t="shared" ref="H820:H825" si="21">+F820*C820</f>
        <v>0</v>
      </c>
      <c r="K820" s="287"/>
    </row>
    <row r="821" spans="1:11" x14ac:dyDescent="0.2">
      <c r="A821" s="20"/>
      <c r="C821" s="302"/>
      <c r="F821" s="64"/>
      <c r="H821" s="298">
        <f t="shared" si="21"/>
        <v>0</v>
      </c>
      <c r="K821" s="287"/>
    </row>
    <row r="822" spans="1:11" x14ac:dyDescent="0.2">
      <c r="A822" s="20"/>
      <c r="C822" s="302"/>
      <c r="F822" s="64"/>
      <c r="H822" s="298">
        <f t="shared" si="21"/>
        <v>0</v>
      </c>
      <c r="K822" s="21"/>
    </row>
    <row r="823" spans="1:11" x14ac:dyDescent="0.2">
      <c r="A823" s="20"/>
      <c r="C823" s="302"/>
      <c r="F823" s="64"/>
      <c r="H823" s="298">
        <f t="shared" si="21"/>
        <v>0</v>
      </c>
      <c r="K823" s="21"/>
    </row>
    <row r="824" spans="1:11" x14ac:dyDescent="0.2">
      <c r="A824" s="20"/>
      <c r="C824" s="302"/>
      <c r="F824" s="122"/>
      <c r="H824" s="298">
        <f t="shared" si="21"/>
        <v>0</v>
      </c>
      <c r="K824" s="21"/>
    </row>
    <row r="825" spans="1:11" x14ac:dyDescent="0.2">
      <c r="A825" s="20"/>
      <c r="C825" s="308"/>
      <c r="F825" s="122"/>
      <c r="H825" s="298">
        <f t="shared" si="21"/>
        <v>0</v>
      </c>
      <c r="K825" s="21"/>
    </row>
    <row r="826" spans="1:11" x14ac:dyDescent="0.2">
      <c r="A826" s="20"/>
      <c r="F826" s="107" t="s">
        <v>90</v>
      </c>
      <c r="G826" s="107"/>
      <c r="H826" s="185">
        <f>SUM(H818:H825)</f>
        <v>67500</v>
      </c>
      <c r="K826" s="21"/>
    </row>
    <row r="827" spans="1:11" x14ac:dyDescent="0.2">
      <c r="A827" s="20"/>
      <c r="C827" s="168"/>
      <c r="F827" s="105" t="s">
        <v>107</v>
      </c>
      <c r="G827" s="105"/>
      <c r="H827" s="186">
        <f>+F833</f>
        <v>43840</v>
      </c>
      <c r="J827">
        <v>500</v>
      </c>
      <c r="K827" s="21"/>
    </row>
    <row r="828" spans="1:11" ht="16" thickBot="1" x14ac:dyDescent="0.25">
      <c r="A828" s="20"/>
      <c r="F828" s="103" t="s">
        <v>118</v>
      </c>
      <c r="G828" s="103"/>
      <c r="H828" s="187">
        <f>+H826-H827</f>
        <v>23660</v>
      </c>
      <c r="J828">
        <v>20</v>
      </c>
      <c r="K828" s="21"/>
    </row>
    <row r="829" spans="1:11" ht="16" thickTop="1" x14ac:dyDescent="0.2">
      <c r="A829" s="20"/>
      <c r="F829" t="s">
        <v>106</v>
      </c>
      <c r="H829" s="111"/>
      <c r="J829">
        <f>+J827/J828</f>
        <v>25</v>
      </c>
      <c r="K829" s="21"/>
    </row>
    <row r="830" spans="1:11" x14ac:dyDescent="0.2">
      <c r="A830" s="20"/>
      <c r="F830" s="128" t="s">
        <v>124</v>
      </c>
      <c r="G830" s="128"/>
      <c r="H830" s="129">
        <f>+H826-H827-H829</f>
        <v>23660</v>
      </c>
      <c r="K830" s="21"/>
    </row>
    <row r="831" spans="1:11" x14ac:dyDescent="0.2">
      <c r="A831" s="20"/>
      <c r="K831" s="21"/>
    </row>
    <row r="832" spans="1:11" x14ac:dyDescent="0.2">
      <c r="A832" s="20"/>
      <c r="K832" s="21"/>
    </row>
    <row r="833" spans="1:11" ht="21" x14ac:dyDescent="0.25">
      <c r="A833" s="20"/>
      <c r="B833" s="62" t="s">
        <v>42</v>
      </c>
      <c r="C833" s="62" t="s">
        <v>112</v>
      </c>
      <c r="F833" s="283">
        <f>SUM(F836:F866)</f>
        <v>43840</v>
      </c>
      <c r="G833" s="305">
        <f>+F833/F818</f>
        <v>292.26666666666665</v>
      </c>
      <c r="K833" s="21"/>
    </row>
    <row r="834" spans="1:11" x14ac:dyDescent="0.2">
      <c r="A834" s="711" t="s">
        <v>29</v>
      </c>
      <c r="B834" s="712"/>
      <c r="K834" s="21"/>
    </row>
    <row r="835" spans="1:11" x14ac:dyDescent="0.2">
      <c r="A835" s="20" t="s">
        <v>189</v>
      </c>
      <c r="B835" s="64">
        <v>3</v>
      </c>
      <c r="C835" s="114">
        <v>850</v>
      </c>
      <c r="E835" s="114">
        <f>+B835*C835</f>
        <v>2550</v>
      </c>
      <c r="F835" s="114"/>
      <c r="K835" s="21"/>
    </row>
    <row r="836" spans="1:11" x14ac:dyDescent="0.2">
      <c r="A836" s="20" t="s">
        <v>26</v>
      </c>
      <c r="B836" s="64">
        <v>1</v>
      </c>
      <c r="C836" s="114">
        <v>2100</v>
      </c>
      <c r="E836" s="114">
        <f>+B836*C836</f>
        <v>2100</v>
      </c>
      <c r="F836" s="114"/>
      <c r="K836" s="21"/>
    </row>
    <row r="837" spans="1:11" x14ac:dyDescent="0.2">
      <c r="A837" s="20"/>
      <c r="B837" s="64"/>
      <c r="C837" s="114"/>
      <c r="E837" s="114">
        <f>+B837*C837</f>
        <v>0</v>
      </c>
      <c r="F837" s="114"/>
      <c r="K837" s="21"/>
    </row>
    <row r="838" spans="1:11" ht="16" thickBot="1" x14ac:dyDescent="0.25">
      <c r="A838" s="22" t="s">
        <v>200</v>
      </c>
      <c r="B838" s="301">
        <v>1</v>
      </c>
      <c r="C838" s="293">
        <v>4000</v>
      </c>
      <c r="D838" s="25"/>
      <c r="E838" s="114">
        <f>+B838*C838</f>
        <v>4000</v>
      </c>
      <c r="F838" s="306">
        <f>SUM(E835:E838)</f>
        <v>8650</v>
      </c>
      <c r="G838" s="6" t="s">
        <v>28</v>
      </c>
      <c r="K838" s="21"/>
    </row>
    <row r="839" spans="1:11" x14ac:dyDescent="0.2">
      <c r="A839" s="20"/>
      <c r="C839" s="114"/>
      <c r="E839" s="114"/>
      <c r="F839" s="307"/>
      <c r="K839" s="21"/>
    </row>
    <row r="840" spans="1:11" x14ac:dyDescent="0.2">
      <c r="A840" s="20" t="s">
        <v>712</v>
      </c>
      <c r="B840" s="64"/>
      <c r="C840" s="296">
        <v>1400</v>
      </c>
      <c r="E840" s="114">
        <f>+B840*C840</f>
        <v>0</v>
      </c>
      <c r="F840" s="307"/>
      <c r="K840" s="21"/>
    </row>
    <row r="841" spans="1:11" x14ac:dyDescent="0.2">
      <c r="A841" s="20" t="s">
        <v>30</v>
      </c>
      <c r="B841" s="300">
        <v>8</v>
      </c>
      <c r="C841" s="114">
        <v>800</v>
      </c>
      <c r="E841" s="114">
        <f>+B841*C841</f>
        <v>6400</v>
      </c>
      <c r="F841" s="307"/>
      <c r="K841" s="21"/>
    </row>
    <row r="842" spans="1:11" x14ac:dyDescent="0.2">
      <c r="A842" s="20" t="s">
        <v>374</v>
      </c>
      <c r="B842" s="300">
        <v>1</v>
      </c>
      <c r="C842" s="114">
        <v>1100</v>
      </c>
      <c r="E842" s="114">
        <f>+B842*C842</f>
        <v>1100</v>
      </c>
      <c r="F842" s="307"/>
      <c r="K842" s="21"/>
    </row>
    <row r="843" spans="1:11" x14ac:dyDescent="0.2">
      <c r="A843" s="20" t="s">
        <v>372</v>
      </c>
      <c r="B843" s="300"/>
      <c r="C843" s="114">
        <v>400</v>
      </c>
      <c r="E843" s="114"/>
      <c r="F843" s="307"/>
      <c r="K843" s="21"/>
    </row>
    <row r="844" spans="1:11" x14ac:dyDescent="0.2">
      <c r="A844" s="20" t="s">
        <v>278</v>
      </c>
      <c r="B844" s="300"/>
      <c r="C844" s="114">
        <v>350</v>
      </c>
      <c r="E844" s="114">
        <f>+B844*C844</f>
        <v>0</v>
      </c>
      <c r="F844" s="307"/>
      <c r="K844" s="21"/>
    </row>
    <row r="845" spans="1:11" x14ac:dyDescent="0.2">
      <c r="A845" s="20" t="s">
        <v>39</v>
      </c>
      <c r="B845" s="300">
        <v>1</v>
      </c>
      <c r="C845" s="114">
        <v>1600</v>
      </c>
      <c r="E845" s="114">
        <f>+B845*C845</f>
        <v>1600</v>
      </c>
      <c r="F845" s="307"/>
      <c r="K845" s="21"/>
    </row>
    <row r="846" spans="1:11" ht="16" thickBot="1" x14ac:dyDescent="0.25">
      <c r="A846" s="22" t="s">
        <v>217</v>
      </c>
      <c r="B846" s="301">
        <v>1</v>
      </c>
      <c r="C846" s="293">
        <v>1500</v>
      </c>
      <c r="D846" s="25"/>
      <c r="E846" s="303">
        <f>+B846*C846</f>
        <v>1500</v>
      </c>
      <c r="F846" s="306">
        <f>SUM(E840:E846)</f>
        <v>10600</v>
      </c>
      <c r="G846" s="6" t="s">
        <v>30</v>
      </c>
      <c r="K846" s="21"/>
    </row>
    <row r="847" spans="1:11" x14ac:dyDescent="0.2">
      <c r="A847" s="20"/>
      <c r="C847" s="114"/>
      <c r="E847" s="114"/>
      <c r="F847" s="307"/>
      <c r="K847" s="21"/>
    </row>
    <row r="848" spans="1:11" x14ac:dyDescent="0.2">
      <c r="A848" s="20"/>
      <c r="C848" s="114"/>
      <c r="E848" s="114"/>
      <c r="F848" s="307"/>
      <c r="H848" t="s">
        <v>783</v>
      </c>
      <c r="I848" s="47">
        <v>15</v>
      </c>
      <c r="K848" s="21"/>
    </row>
    <row r="849" spans="1:11" x14ac:dyDescent="0.2">
      <c r="A849" s="169" t="s">
        <v>129</v>
      </c>
      <c r="B849" s="61"/>
      <c r="C849" s="114"/>
      <c r="E849" s="114"/>
      <c r="F849" s="307"/>
      <c r="H849" s="90" t="s">
        <v>784</v>
      </c>
      <c r="I849" s="90" t="s">
        <v>785</v>
      </c>
      <c r="J849" s="90" t="s">
        <v>786</v>
      </c>
      <c r="K849" s="588" t="s">
        <v>787</v>
      </c>
    </row>
    <row r="850" spans="1:11" x14ac:dyDescent="0.2">
      <c r="A850" s="20" t="s">
        <v>286</v>
      </c>
      <c r="B850" s="300">
        <f>+F818</f>
        <v>150</v>
      </c>
      <c r="C850" s="114">
        <v>120</v>
      </c>
      <c r="E850" s="114">
        <f>+B850*C850</f>
        <v>18000</v>
      </c>
      <c r="F850" s="307"/>
      <c r="G850" t="s">
        <v>780</v>
      </c>
      <c r="H850" s="47">
        <v>1.5</v>
      </c>
      <c r="I850" s="47">
        <f>+I848*H850</f>
        <v>22.5</v>
      </c>
      <c r="J850" s="47">
        <v>220</v>
      </c>
      <c r="K850" s="589">
        <f>+I850*J850</f>
        <v>4950</v>
      </c>
    </row>
    <row r="851" spans="1:11" x14ac:dyDescent="0.2">
      <c r="A851" s="20" t="s">
        <v>101</v>
      </c>
      <c r="B851" s="300"/>
      <c r="C851" s="114">
        <v>60</v>
      </c>
      <c r="E851" s="114">
        <f>+B851*C851</f>
        <v>0</v>
      </c>
      <c r="F851" s="307"/>
      <c r="G851" t="s">
        <v>781</v>
      </c>
      <c r="H851" s="47">
        <v>1.5</v>
      </c>
      <c r="I851" s="47">
        <f>+I848*H851</f>
        <v>22.5</v>
      </c>
      <c r="J851" s="47">
        <v>240</v>
      </c>
      <c r="K851" s="589">
        <f t="shared" ref="K851:K852" si="22">+I851*J851</f>
        <v>5400</v>
      </c>
    </row>
    <row r="852" spans="1:11" x14ac:dyDescent="0.2">
      <c r="A852" s="20" t="s">
        <v>290</v>
      </c>
      <c r="B852" s="300"/>
      <c r="C852" s="114">
        <v>100</v>
      </c>
      <c r="E852" s="114">
        <f>+B852*C852</f>
        <v>0</v>
      </c>
      <c r="F852" s="307"/>
      <c r="G852" t="s">
        <v>782</v>
      </c>
      <c r="H852" s="47">
        <v>1.5</v>
      </c>
      <c r="I852" s="47">
        <f>+I848*H852</f>
        <v>22.5</v>
      </c>
      <c r="J852" s="47">
        <v>240</v>
      </c>
      <c r="K852" s="589">
        <f t="shared" si="22"/>
        <v>5400</v>
      </c>
    </row>
    <row r="853" spans="1:11" x14ac:dyDescent="0.2">
      <c r="A853" s="20" t="s">
        <v>667</v>
      </c>
      <c r="B853" s="300"/>
      <c r="C853" s="114">
        <v>25</v>
      </c>
      <c r="E853" s="114">
        <f>+B853*C853</f>
        <v>0</v>
      </c>
      <c r="F853" s="307"/>
      <c r="K853" s="590">
        <f>SUM(K850:K852)</f>
        <v>15750</v>
      </c>
    </row>
    <row r="854" spans="1:11" x14ac:dyDescent="0.2">
      <c r="A854" s="20"/>
      <c r="C854" s="114"/>
      <c r="E854" s="114"/>
      <c r="F854" s="307"/>
      <c r="K854" s="21">
        <v>150</v>
      </c>
    </row>
    <row r="855" spans="1:11" x14ac:dyDescent="0.2">
      <c r="A855" s="20" t="s">
        <v>231</v>
      </c>
      <c r="B855" s="300"/>
      <c r="C855" s="114">
        <v>450</v>
      </c>
      <c r="E855" s="114">
        <f>+B855*C855</f>
        <v>0</v>
      </c>
      <c r="F855" s="307"/>
      <c r="K855" s="591">
        <f>+K853/K854</f>
        <v>105</v>
      </c>
    </row>
    <row r="856" spans="1:11" x14ac:dyDescent="0.2">
      <c r="A856" s="20" t="s">
        <v>31</v>
      </c>
      <c r="B856" s="300">
        <v>16</v>
      </c>
      <c r="C856" s="114">
        <v>300</v>
      </c>
      <c r="E856" s="114">
        <f>+B856*C856</f>
        <v>4800</v>
      </c>
      <c r="F856" s="307"/>
      <c r="K856" s="21"/>
    </row>
    <row r="857" spans="1:11" x14ac:dyDescent="0.2">
      <c r="A857" s="20" t="s">
        <v>279</v>
      </c>
      <c r="B857" s="300"/>
      <c r="C857" s="114"/>
      <c r="E857" s="114">
        <f>+B857*C857</f>
        <v>0</v>
      </c>
      <c r="F857" s="307"/>
      <c r="K857" s="21"/>
    </row>
    <row r="858" spans="1:11" ht="16" thickBot="1" x14ac:dyDescent="0.25">
      <c r="A858" s="22" t="s">
        <v>47</v>
      </c>
      <c r="B858" s="304">
        <v>15</v>
      </c>
      <c r="C858" s="303">
        <v>38</v>
      </c>
      <c r="D858" s="25"/>
      <c r="E858" s="293">
        <f>+B858*C858</f>
        <v>570</v>
      </c>
      <c r="F858" s="306">
        <f>SUM(E850:E858)</f>
        <v>23370</v>
      </c>
      <c r="G858" s="6" t="s">
        <v>281</v>
      </c>
      <c r="K858" s="21"/>
    </row>
    <row r="859" spans="1:11" x14ac:dyDescent="0.2">
      <c r="A859" s="20"/>
      <c r="B859" s="47"/>
      <c r="C859" s="296"/>
      <c r="E859" s="114"/>
      <c r="F859" s="307"/>
      <c r="K859" s="21"/>
    </row>
    <row r="860" spans="1:11" x14ac:dyDescent="0.2">
      <c r="A860" s="20" t="s">
        <v>44</v>
      </c>
      <c r="B860" s="47"/>
      <c r="C860" s="296"/>
      <c r="E860" s="114"/>
      <c r="F860" s="307"/>
      <c r="K860" s="21"/>
    </row>
    <row r="861" spans="1:11" x14ac:dyDescent="0.2">
      <c r="A861" s="20" t="s">
        <v>684</v>
      </c>
      <c r="B861" s="64">
        <v>12</v>
      </c>
      <c r="C861" s="296">
        <v>35</v>
      </c>
      <c r="E861" s="114">
        <f>+B861*C861</f>
        <v>420</v>
      </c>
      <c r="F861" s="307"/>
      <c r="K861" s="21"/>
    </row>
    <row r="862" spans="1:11" x14ac:dyDescent="0.2">
      <c r="A862" s="20" t="s">
        <v>765</v>
      </c>
      <c r="B862" s="64">
        <v>1</v>
      </c>
      <c r="C862" s="296">
        <v>800</v>
      </c>
      <c r="E862" s="114">
        <f>+B862*C862</f>
        <v>800</v>
      </c>
      <c r="F862" s="307"/>
      <c r="K862" s="21"/>
    </row>
    <row r="863" spans="1:11" x14ac:dyDescent="0.2">
      <c r="A863" s="20" t="s">
        <v>382</v>
      </c>
      <c r="B863" s="64"/>
      <c r="C863" s="296">
        <v>25</v>
      </c>
      <c r="E863" s="114">
        <f>+B863*C863</f>
        <v>0</v>
      </c>
      <c r="F863" s="307"/>
      <c r="K863" s="21"/>
    </row>
    <row r="864" spans="1:11" x14ac:dyDescent="0.2">
      <c r="A864" s="20" t="s">
        <v>768</v>
      </c>
      <c r="B864" s="64"/>
      <c r="C864" s="296">
        <v>7000</v>
      </c>
      <c r="E864" s="114">
        <f>+B864*C864</f>
        <v>0</v>
      </c>
      <c r="F864" s="307"/>
      <c r="K864" s="21"/>
    </row>
    <row r="865" spans="1:11" ht="16" thickBot="1" x14ac:dyDescent="0.25">
      <c r="A865" s="22"/>
      <c r="B865" s="301"/>
      <c r="C865" s="303">
        <v>10</v>
      </c>
      <c r="D865" s="25"/>
      <c r="E865" s="293">
        <f>+B865*C865</f>
        <v>0</v>
      </c>
      <c r="F865" s="306">
        <f>SUM(E861:E865)</f>
        <v>1220</v>
      </c>
      <c r="G865" s="6" t="s">
        <v>282</v>
      </c>
      <c r="K865" s="21"/>
    </row>
    <row r="866" spans="1:11" x14ac:dyDescent="0.2">
      <c r="A866" s="20"/>
      <c r="K866" s="21"/>
    </row>
    <row r="867" spans="1:11" ht="16" thickBot="1" x14ac:dyDescent="0.25">
      <c r="A867" s="22"/>
      <c r="B867" s="25"/>
      <c r="C867" s="25"/>
      <c r="D867" s="25"/>
      <c r="E867" s="25"/>
      <c r="F867" s="25"/>
      <c r="G867" s="25"/>
      <c r="H867" s="25"/>
      <c r="I867" s="25"/>
      <c r="J867" s="25"/>
      <c r="K867" s="23"/>
    </row>
    <row r="868" spans="1:11" ht="24" x14ac:dyDescent="0.3">
      <c r="A868" s="18"/>
      <c r="B868" s="24"/>
      <c r="C868" s="297" t="s">
        <v>788</v>
      </c>
      <c r="D868" s="24"/>
      <c r="E868" s="24"/>
      <c r="F868" s="24"/>
      <c r="G868" s="24"/>
      <c r="H868" s="24"/>
      <c r="I868" s="24"/>
      <c r="J868" s="24"/>
      <c r="K868" s="19"/>
    </row>
    <row r="869" spans="1:11" x14ac:dyDescent="0.2">
      <c r="A869" s="20"/>
      <c r="K869" s="21"/>
    </row>
    <row r="870" spans="1:11" x14ac:dyDescent="0.2">
      <c r="A870" s="20"/>
      <c r="G870" t="s">
        <v>280</v>
      </c>
      <c r="K870" s="21"/>
    </row>
    <row r="871" spans="1:11" x14ac:dyDescent="0.2">
      <c r="A871" s="20"/>
      <c r="C871" s="62" t="s">
        <v>88</v>
      </c>
      <c r="F871" s="62" t="s">
        <v>42</v>
      </c>
      <c r="H871" s="188" t="s">
        <v>88</v>
      </c>
      <c r="K871" s="21"/>
    </row>
    <row r="872" spans="1:11" x14ac:dyDescent="0.2">
      <c r="A872" s="20" t="s">
        <v>779</v>
      </c>
      <c r="C872" s="302">
        <v>250</v>
      </c>
      <c r="F872" s="64">
        <v>150</v>
      </c>
      <c r="G872" s="138">
        <f>+F872/20</f>
        <v>7.5</v>
      </c>
      <c r="H872" s="299">
        <f>+F872*C872</f>
        <v>37500</v>
      </c>
      <c r="J872">
        <v>210</v>
      </c>
      <c r="K872" s="287" t="s">
        <v>643</v>
      </c>
    </row>
    <row r="873" spans="1:11" x14ac:dyDescent="0.2">
      <c r="A873" s="20"/>
      <c r="C873" s="302"/>
      <c r="F873" s="64"/>
      <c r="G873" s="138">
        <f>+F873/20</f>
        <v>0</v>
      </c>
      <c r="H873" s="299">
        <f>+F873*C873</f>
        <v>0</v>
      </c>
      <c r="K873" s="287"/>
    </row>
    <row r="874" spans="1:11" x14ac:dyDescent="0.2">
      <c r="A874" s="20"/>
      <c r="C874" s="302"/>
      <c r="F874" s="64"/>
      <c r="G874" s="138"/>
      <c r="H874" s="298">
        <f t="shared" ref="H874:H879" si="23">+F874*C874</f>
        <v>0</v>
      </c>
      <c r="K874" s="287"/>
    </row>
    <row r="875" spans="1:11" x14ac:dyDescent="0.2">
      <c r="A875" s="20"/>
      <c r="C875" s="302"/>
      <c r="F875" s="64"/>
      <c r="H875" s="298">
        <f t="shared" si="23"/>
        <v>0</v>
      </c>
      <c r="K875" s="287"/>
    </row>
    <row r="876" spans="1:11" x14ac:dyDescent="0.2">
      <c r="A876" s="20"/>
      <c r="C876" s="302"/>
      <c r="F876" s="64"/>
      <c r="H876" s="298">
        <f t="shared" si="23"/>
        <v>0</v>
      </c>
      <c r="K876" s="21"/>
    </row>
    <row r="877" spans="1:11" x14ac:dyDescent="0.2">
      <c r="A877" s="20"/>
      <c r="C877" s="302"/>
      <c r="F877" s="64"/>
      <c r="H877" s="298">
        <f t="shared" si="23"/>
        <v>0</v>
      </c>
      <c r="K877" s="21"/>
    </row>
    <row r="878" spans="1:11" x14ac:dyDescent="0.2">
      <c r="A878" s="20"/>
      <c r="C878" s="302"/>
      <c r="F878" s="122"/>
      <c r="H878" s="298">
        <f t="shared" si="23"/>
        <v>0</v>
      </c>
      <c r="K878" s="21"/>
    </row>
    <row r="879" spans="1:11" x14ac:dyDescent="0.2">
      <c r="A879" s="20"/>
      <c r="C879" s="308"/>
      <c r="F879" s="122"/>
      <c r="H879" s="298">
        <f t="shared" si="23"/>
        <v>0</v>
      </c>
      <c r="K879" s="21"/>
    </row>
    <row r="880" spans="1:11" x14ac:dyDescent="0.2">
      <c r="A880" s="20"/>
      <c r="F880" s="107" t="s">
        <v>90</v>
      </c>
      <c r="G880" s="107"/>
      <c r="H880" s="185">
        <f>SUM(H872:H879)</f>
        <v>37500</v>
      </c>
      <c r="K880" s="21"/>
    </row>
    <row r="881" spans="1:11" x14ac:dyDescent="0.2">
      <c r="A881" s="20"/>
      <c r="C881" s="168"/>
      <c r="F881" s="105" t="s">
        <v>107</v>
      </c>
      <c r="G881" s="105"/>
      <c r="H881" s="186">
        <f>+F887</f>
        <v>21840</v>
      </c>
      <c r="J881">
        <v>500</v>
      </c>
      <c r="K881" s="21"/>
    </row>
    <row r="882" spans="1:11" ht="16" thickBot="1" x14ac:dyDescent="0.25">
      <c r="A882" s="20"/>
      <c r="F882" s="103" t="s">
        <v>118</v>
      </c>
      <c r="G882" s="103"/>
      <c r="H882" s="187">
        <f>+H880-H881</f>
        <v>15660</v>
      </c>
      <c r="J882">
        <v>20</v>
      </c>
      <c r="K882" s="21"/>
    </row>
    <row r="883" spans="1:11" ht="16" thickTop="1" x14ac:dyDescent="0.2">
      <c r="A883" s="20"/>
      <c r="F883" t="s">
        <v>106</v>
      </c>
      <c r="H883" s="111"/>
      <c r="J883">
        <f>+J881/J882</f>
        <v>25</v>
      </c>
      <c r="K883" s="21"/>
    </row>
    <row r="884" spans="1:11" x14ac:dyDescent="0.2">
      <c r="A884" s="20"/>
      <c r="F884" s="128" t="s">
        <v>124</v>
      </c>
      <c r="G884" s="128"/>
      <c r="H884" s="129">
        <f>+H880-H881-H883</f>
        <v>15660</v>
      </c>
      <c r="K884" s="21"/>
    </row>
    <row r="885" spans="1:11" x14ac:dyDescent="0.2">
      <c r="A885" s="20"/>
      <c r="K885" s="21"/>
    </row>
    <row r="886" spans="1:11" x14ac:dyDescent="0.2">
      <c r="A886" s="20"/>
      <c r="K886" s="21"/>
    </row>
    <row r="887" spans="1:11" ht="21" x14ac:dyDescent="0.25">
      <c r="A887" s="20"/>
      <c r="B887" s="62" t="s">
        <v>42</v>
      </c>
      <c r="C887" s="62" t="s">
        <v>112</v>
      </c>
      <c r="F887" s="283">
        <f>SUM(F890:F920)</f>
        <v>21840</v>
      </c>
      <c r="G887" s="305">
        <f>+F887/F872</f>
        <v>145.6</v>
      </c>
      <c r="K887" s="21"/>
    </row>
    <row r="888" spans="1:11" x14ac:dyDescent="0.2">
      <c r="A888" s="711" t="s">
        <v>29</v>
      </c>
      <c r="B888" s="712"/>
      <c r="K888" s="21"/>
    </row>
    <row r="889" spans="1:11" x14ac:dyDescent="0.2">
      <c r="A889" s="20" t="s">
        <v>189</v>
      </c>
      <c r="B889" s="64">
        <v>3</v>
      </c>
      <c r="C889" s="114">
        <v>850</v>
      </c>
      <c r="E889" s="114">
        <f>+B889*C889</f>
        <v>2550</v>
      </c>
      <c r="F889" s="114"/>
      <c r="K889" s="21"/>
    </row>
    <row r="890" spans="1:11" x14ac:dyDescent="0.2">
      <c r="A890" s="20" t="s">
        <v>26</v>
      </c>
      <c r="B890" s="64">
        <v>1</v>
      </c>
      <c r="C890" s="114">
        <v>2100</v>
      </c>
      <c r="E890" s="114">
        <f>+B890*C890</f>
        <v>2100</v>
      </c>
      <c r="F890" s="114"/>
      <c r="K890" s="21"/>
    </row>
    <row r="891" spans="1:11" x14ac:dyDescent="0.2">
      <c r="A891" s="20"/>
      <c r="B891" s="64"/>
      <c r="C891" s="114"/>
      <c r="E891" s="114">
        <f>+B891*C891</f>
        <v>0</v>
      </c>
      <c r="F891" s="114"/>
      <c r="K891" s="21"/>
    </row>
    <row r="892" spans="1:11" ht="16" thickBot="1" x14ac:dyDescent="0.25">
      <c r="A892" s="22" t="s">
        <v>200</v>
      </c>
      <c r="B892" s="301">
        <v>1</v>
      </c>
      <c r="C892" s="293"/>
      <c r="D892" s="25"/>
      <c r="E892" s="114">
        <f>+B892*C892</f>
        <v>0</v>
      </c>
      <c r="F892" s="306">
        <f>SUM(E889:E892)</f>
        <v>4650</v>
      </c>
      <c r="G892" s="6" t="s">
        <v>28</v>
      </c>
      <c r="K892" s="21"/>
    </row>
    <row r="893" spans="1:11" x14ac:dyDescent="0.2">
      <c r="A893" s="20"/>
      <c r="C893" s="114"/>
      <c r="E893" s="114"/>
      <c r="F893" s="307"/>
      <c r="K893" s="21"/>
    </row>
    <row r="894" spans="1:11" x14ac:dyDescent="0.2">
      <c r="A894" s="20" t="s">
        <v>712</v>
      </c>
      <c r="B894" s="64"/>
      <c r="C894" s="296">
        <v>1400</v>
      </c>
      <c r="E894" s="114">
        <f>+B894*C894</f>
        <v>0</v>
      </c>
      <c r="F894" s="307"/>
      <c r="K894" s="21"/>
    </row>
    <row r="895" spans="1:11" x14ac:dyDescent="0.2">
      <c r="A895" s="20" t="s">
        <v>30</v>
      </c>
      <c r="B895" s="300">
        <v>8</v>
      </c>
      <c r="C895" s="114">
        <v>800</v>
      </c>
      <c r="E895" s="114">
        <f>+B895*C895</f>
        <v>6400</v>
      </c>
      <c r="F895" s="307"/>
      <c r="K895" s="21"/>
    </row>
    <row r="896" spans="1:11" x14ac:dyDescent="0.2">
      <c r="A896" s="20" t="s">
        <v>374</v>
      </c>
      <c r="B896" s="300">
        <v>1</v>
      </c>
      <c r="C896" s="114">
        <v>1100</v>
      </c>
      <c r="E896" s="114">
        <f>+B896*C896</f>
        <v>1100</v>
      </c>
      <c r="F896" s="307"/>
      <c r="K896" s="21"/>
    </row>
    <row r="897" spans="1:11" x14ac:dyDescent="0.2">
      <c r="A897" s="20" t="s">
        <v>372</v>
      </c>
      <c r="B897" s="300"/>
      <c r="C897" s="114">
        <v>400</v>
      </c>
      <c r="E897" s="114"/>
      <c r="F897" s="307"/>
      <c r="K897" s="21"/>
    </row>
    <row r="898" spans="1:11" x14ac:dyDescent="0.2">
      <c r="A898" s="20" t="s">
        <v>278</v>
      </c>
      <c r="B898" s="300"/>
      <c r="C898" s="114">
        <v>350</v>
      </c>
      <c r="E898" s="114">
        <f>+B898*C898</f>
        <v>0</v>
      </c>
      <c r="F898" s="307"/>
      <c r="K898" s="21"/>
    </row>
    <row r="899" spans="1:11" x14ac:dyDescent="0.2">
      <c r="A899" s="20" t="s">
        <v>39</v>
      </c>
      <c r="B899" s="300">
        <v>1</v>
      </c>
      <c r="C899" s="114">
        <v>1600</v>
      </c>
      <c r="E899" s="114">
        <f>+B899*C899</f>
        <v>1600</v>
      </c>
      <c r="F899" s="307"/>
      <c r="K899" s="21"/>
    </row>
    <row r="900" spans="1:11" ht="16" thickBot="1" x14ac:dyDescent="0.25">
      <c r="A900" s="22" t="s">
        <v>217</v>
      </c>
      <c r="B900" s="301">
        <v>1</v>
      </c>
      <c r="C900" s="293">
        <v>1500</v>
      </c>
      <c r="D900" s="25"/>
      <c r="E900" s="303">
        <f>+B900*C900</f>
        <v>1500</v>
      </c>
      <c r="F900" s="306">
        <f>SUM(E894:E900)</f>
        <v>10600</v>
      </c>
      <c r="G900" s="6" t="s">
        <v>30</v>
      </c>
      <c r="K900" s="21"/>
    </row>
    <row r="901" spans="1:11" x14ac:dyDescent="0.2">
      <c r="A901" s="20"/>
      <c r="C901" s="114"/>
      <c r="E901" s="114"/>
      <c r="F901" s="307"/>
      <c r="K901" s="21"/>
    </row>
    <row r="902" spans="1:11" x14ac:dyDescent="0.2">
      <c r="A902" s="20"/>
      <c r="C902" s="114"/>
      <c r="E902" s="114"/>
      <c r="F902" s="307"/>
      <c r="H902" t="s">
        <v>783</v>
      </c>
      <c r="I902" s="47">
        <v>15</v>
      </c>
      <c r="K902" s="21"/>
    </row>
    <row r="903" spans="1:11" x14ac:dyDescent="0.2">
      <c r="A903" s="169" t="s">
        <v>129</v>
      </c>
      <c r="B903" s="61"/>
      <c r="C903" s="114"/>
      <c r="E903" s="114"/>
      <c r="F903" s="307"/>
      <c r="H903" s="90" t="s">
        <v>784</v>
      </c>
      <c r="I903" s="90" t="s">
        <v>785</v>
      </c>
      <c r="J903" s="90" t="s">
        <v>786</v>
      </c>
      <c r="K903" s="588" t="s">
        <v>787</v>
      </c>
    </row>
    <row r="904" spans="1:11" x14ac:dyDescent="0.2">
      <c r="A904" s="20" t="s">
        <v>286</v>
      </c>
      <c r="B904" s="300"/>
      <c r="C904" s="114">
        <v>120</v>
      </c>
      <c r="E904" s="114">
        <f>+B904*C904</f>
        <v>0</v>
      </c>
      <c r="F904" s="307"/>
      <c r="G904" t="s">
        <v>780</v>
      </c>
      <c r="H904" s="47">
        <v>1.5</v>
      </c>
      <c r="I904" s="47">
        <f>+I902*H904</f>
        <v>22.5</v>
      </c>
      <c r="J904" s="47">
        <v>220</v>
      </c>
      <c r="K904" s="589">
        <f>+I904*J904</f>
        <v>4950</v>
      </c>
    </row>
    <row r="905" spans="1:11" x14ac:dyDescent="0.2">
      <c r="A905" s="20" t="s">
        <v>101</v>
      </c>
      <c r="B905" s="300"/>
      <c r="C905" s="114">
        <v>60</v>
      </c>
      <c r="E905" s="114">
        <f>+B905*C905</f>
        <v>0</v>
      </c>
      <c r="F905" s="307"/>
      <c r="G905" t="s">
        <v>781</v>
      </c>
      <c r="H905" s="47">
        <v>1.5</v>
      </c>
      <c r="I905" s="47">
        <f>+I902*H905</f>
        <v>22.5</v>
      </c>
      <c r="J905" s="47">
        <v>240</v>
      </c>
      <c r="K905" s="589">
        <f t="shared" ref="K905:K906" si="24">+I905*J905</f>
        <v>5400</v>
      </c>
    </row>
    <row r="906" spans="1:11" x14ac:dyDescent="0.2">
      <c r="A906" s="20" t="s">
        <v>290</v>
      </c>
      <c r="B906" s="300"/>
      <c r="C906" s="114">
        <v>100</v>
      </c>
      <c r="E906" s="114">
        <f>+B906*C906</f>
        <v>0</v>
      </c>
      <c r="F906" s="307"/>
      <c r="G906" t="s">
        <v>782</v>
      </c>
      <c r="H906" s="47">
        <v>1.5</v>
      </c>
      <c r="I906" s="47">
        <f>+I902*H906</f>
        <v>22.5</v>
      </c>
      <c r="J906" s="47">
        <v>240</v>
      </c>
      <c r="K906" s="589">
        <f t="shared" si="24"/>
        <v>5400</v>
      </c>
    </row>
    <row r="907" spans="1:11" x14ac:dyDescent="0.2">
      <c r="A907" s="20" t="s">
        <v>667</v>
      </c>
      <c r="B907" s="300"/>
      <c r="C907" s="114">
        <v>25</v>
      </c>
      <c r="E907" s="114">
        <f>+B907*C907</f>
        <v>0</v>
      </c>
      <c r="F907" s="307"/>
      <c r="K907" s="590">
        <f>SUM(K904:K906)</f>
        <v>15750</v>
      </c>
    </row>
    <row r="908" spans="1:11" x14ac:dyDescent="0.2">
      <c r="A908" s="20"/>
      <c r="C908" s="114"/>
      <c r="E908" s="114"/>
      <c r="F908" s="307"/>
      <c r="K908" s="21">
        <v>150</v>
      </c>
    </row>
    <row r="909" spans="1:11" x14ac:dyDescent="0.2">
      <c r="A909" s="20" t="s">
        <v>231</v>
      </c>
      <c r="B909" s="300"/>
      <c r="C909" s="114">
        <v>450</v>
      </c>
      <c r="E909" s="114">
        <f>+B909*C909</f>
        <v>0</v>
      </c>
      <c r="F909" s="307"/>
      <c r="K909" s="591">
        <f>+K907/K908</f>
        <v>105</v>
      </c>
    </row>
    <row r="910" spans="1:11" x14ac:dyDescent="0.2">
      <c r="A910" s="20" t="s">
        <v>31</v>
      </c>
      <c r="B910" s="300">
        <v>16</v>
      </c>
      <c r="C910" s="114">
        <v>300</v>
      </c>
      <c r="E910" s="114">
        <f>+B910*C910</f>
        <v>4800</v>
      </c>
      <c r="F910" s="307"/>
      <c r="K910" s="21"/>
    </row>
    <row r="911" spans="1:11" x14ac:dyDescent="0.2">
      <c r="A911" s="20" t="s">
        <v>279</v>
      </c>
      <c r="B911" s="300"/>
      <c r="C911" s="114"/>
      <c r="E911" s="114">
        <f>+B911*C911</f>
        <v>0</v>
      </c>
      <c r="F911" s="307"/>
      <c r="K911" s="21"/>
    </row>
    <row r="912" spans="1:11" ht="16" thickBot="1" x14ac:dyDescent="0.25">
      <c r="A912" s="22" t="s">
        <v>47</v>
      </c>
      <c r="B912" s="304">
        <v>15</v>
      </c>
      <c r="C912" s="303">
        <v>38</v>
      </c>
      <c r="D912" s="25"/>
      <c r="E912" s="293">
        <f>+B912*C912</f>
        <v>570</v>
      </c>
      <c r="F912" s="306">
        <f>SUM(E904:E912)</f>
        <v>5370</v>
      </c>
      <c r="G912" s="6" t="s">
        <v>281</v>
      </c>
      <c r="K912" s="21"/>
    </row>
    <row r="913" spans="1:11" x14ac:dyDescent="0.2">
      <c r="A913" s="20"/>
      <c r="B913" s="47"/>
      <c r="C913" s="296"/>
      <c r="E913" s="114"/>
      <c r="F913" s="307"/>
      <c r="K913" s="21"/>
    </row>
    <row r="914" spans="1:11" x14ac:dyDescent="0.2">
      <c r="A914" s="20" t="s">
        <v>44</v>
      </c>
      <c r="B914" s="47"/>
      <c r="C914" s="296"/>
      <c r="E914" s="114"/>
      <c r="F914" s="307"/>
      <c r="K914" s="21"/>
    </row>
    <row r="915" spans="1:11" x14ac:dyDescent="0.2">
      <c r="A915" s="20" t="s">
        <v>684</v>
      </c>
      <c r="B915" s="64">
        <v>12</v>
      </c>
      <c r="C915" s="296">
        <v>35</v>
      </c>
      <c r="E915" s="114">
        <f>+B915*C915</f>
        <v>420</v>
      </c>
      <c r="F915" s="307"/>
      <c r="K915" s="21"/>
    </row>
    <row r="916" spans="1:11" x14ac:dyDescent="0.2">
      <c r="A916" s="20" t="s">
        <v>765</v>
      </c>
      <c r="B916" s="64">
        <v>1</v>
      </c>
      <c r="C916" s="296">
        <v>800</v>
      </c>
      <c r="E916" s="114">
        <f>+B916*C916</f>
        <v>800</v>
      </c>
      <c r="F916" s="307"/>
      <c r="K916" s="21"/>
    </row>
    <row r="917" spans="1:11" x14ac:dyDescent="0.2">
      <c r="A917" s="20" t="s">
        <v>382</v>
      </c>
      <c r="B917" s="64"/>
      <c r="C917" s="296">
        <v>25</v>
      </c>
      <c r="E917" s="114">
        <f>+B917*C917</f>
        <v>0</v>
      </c>
      <c r="F917" s="307"/>
      <c r="K917" s="21"/>
    </row>
    <row r="918" spans="1:11" x14ac:dyDescent="0.2">
      <c r="A918" s="20" t="s">
        <v>768</v>
      </c>
      <c r="B918" s="64"/>
      <c r="C918" s="296">
        <v>7000</v>
      </c>
      <c r="E918" s="114">
        <f>+B918*C918</f>
        <v>0</v>
      </c>
      <c r="F918" s="307"/>
      <c r="K918" s="21"/>
    </row>
    <row r="919" spans="1:11" ht="16" thickBot="1" x14ac:dyDescent="0.25">
      <c r="A919" s="22"/>
      <c r="B919" s="301"/>
      <c r="C919" s="303">
        <v>10</v>
      </c>
      <c r="D919" s="25"/>
      <c r="E919" s="293">
        <f>+B919*C919</f>
        <v>0</v>
      </c>
      <c r="F919" s="306">
        <f>SUM(E915:E919)</f>
        <v>1220</v>
      </c>
      <c r="G919" s="6" t="s">
        <v>282</v>
      </c>
      <c r="K919" s="21"/>
    </row>
    <row r="920" spans="1:11" x14ac:dyDescent="0.2">
      <c r="A920" s="20"/>
      <c r="K920" s="21"/>
    </row>
    <row r="921" spans="1:11" ht="16" thickBot="1" x14ac:dyDescent="0.25">
      <c r="A921" s="22"/>
      <c r="B921" s="25"/>
      <c r="C921" s="25"/>
      <c r="D921" s="25"/>
      <c r="E921" s="25"/>
      <c r="F921" s="25"/>
      <c r="G921" s="25"/>
      <c r="H921" s="25"/>
      <c r="I921" s="25"/>
      <c r="J921" s="25"/>
      <c r="K921" s="23"/>
    </row>
    <row r="922" spans="1:11" ht="24" x14ac:dyDescent="0.3">
      <c r="A922" s="18"/>
      <c r="B922" s="24"/>
      <c r="C922" s="297" t="s">
        <v>789</v>
      </c>
      <c r="D922" s="24"/>
      <c r="E922" s="24"/>
      <c r="F922" s="24"/>
      <c r="G922" s="24"/>
      <c r="H922" s="24"/>
      <c r="I922" s="24"/>
      <c r="J922" s="24"/>
      <c r="K922" s="19"/>
    </row>
    <row r="923" spans="1:11" x14ac:dyDescent="0.2">
      <c r="A923" s="20"/>
      <c r="K923" s="21"/>
    </row>
    <row r="924" spans="1:11" x14ac:dyDescent="0.2">
      <c r="A924" s="20"/>
      <c r="G924" t="s">
        <v>280</v>
      </c>
      <c r="K924" s="21"/>
    </row>
    <row r="925" spans="1:11" x14ac:dyDescent="0.2">
      <c r="A925" s="20"/>
      <c r="C925" s="62" t="s">
        <v>88</v>
      </c>
      <c r="F925" s="62" t="s">
        <v>42</v>
      </c>
      <c r="H925" s="188" t="s">
        <v>88</v>
      </c>
      <c r="K925" s="21"/>
    </row>
    <row r="926" spans="1:11" x14ac:dyDescent="0.2">
      <c r="A926" s="20" t="s">
        <v>790</v>
      </c>
      <c r="C926" s="302">
        <v>290</v>
      </c>
      <c r="F926" s="64">
        <v>100</v>
      </c>
      <c r="G926" s="138">
        <f>+F926/20</f>
        <v>5</v>
      </c>
      <c r="H926" s="299">
        <f>+F926*C926</f>
        <v>29000</v>
      </c>
      <c r="J926">
        <v>210</v>
      </c>
      <c r="K926" s="287" t="s">
        <v>643</v>
      </c>
    </row>
    <row r="927" spans="1:11" x14ac:dyDescent="0.2">
      <c r="A927" s="20"/>
      <c r="C927" s="302"/>
      <c r="F927" s="64"/>
      <c r="G927" s="138">
        <f>+F927/20</f>
        <v>0</v>
      </c>
      <c r="H927" s="299">
        <f>+F927*C927</f>
        <v>0</v>
      </c>
      <c r="K927" s="287"/>
    </row>
    <row r="928" spans="1:11" x14ac:dyDescent="0.2">
      <c r="A928" s="20"/>
      <c r="C928" s="302"/>
      <c r="F928" s="64"/>
      <c r="G928" s="138"/>
      <c r="H928" s="298">
        <f t="shared" ref="H928:H933" si="25">+F928*C928</f>
        <v>0</v>
      </c>
      <c r="K928" s="287"/>
    </row>
    <row r="929" spans="1:11" x14ac:dyDescent="0.2">
      <c r="A929" s="20"/>
      <c r="C929" s="302"/>
      <c r="F929" s="64"/>
      <c r="H929" s="298">
        <f t="shared" si="25"/>
        <v>0</v>
      </c>
      <c r="K929" s="287"/>
    </row>
    <row r="930" spans="1:11" x14ac:dyDescent="0.2">
      <c r="A930" s="20"/>
      <c r="C930" s="302"/>
      <c r="F930" s="64"/>
      <c r="H930" s="298">
        <f t="shared" si="25"/>
        <v>0</v>
      </c>
      <c r="K930" s="21"/>
    </row>
    <row r="931" spans="1:11" x14ac:dyDescent="0.2">
      <c r="A931" s="20"/>
      <c r="C931" s="302"/>
      <c r="F931" s="64"/>
      <c r="H931" s="298">
        <f t="shared" si="25"/>
        <v>0</v>
      </c>
      <c r="K931" s="21"/>
    </row>
    <row r="932" spans="1:11" x14ac:dyDescent="0.2">
      <c r="A932" s="20"/>
      <c r="C932" s="302"/>
      <c r="F932" s="122"/>
      <c r="H932" s="298">
        <f t="shared" si="25"/>
        <v>0</v>
      </c>
      <c r="K932" s="21"/>
    </row>
    <row r="933" spans="1:11" x14ac:dyDescent="0.2">
      <c r="A933" s="20"/>
      <c r="C933" s="308"/>
      <c r="F933" s="122"/>
      <c r="H933" s="298">
        <f t="shared" si="25"/>
        <v>0</v>
      </c>
      <c r="K933" s="21"/>
    </row>
    <row r="934" spans="1:11" x14ac:dyDescent="0.2">
      <c r="A934" s="20"/>
      <c r="F934" s="107" t="s">
        <v>90</v>
      </c>
      <c r="G934" s="107"/>
      <c r="H934" s="185">
        <f>SUM(H926:H933)</f>
        <v>29000</v>
      </c>
      <c r="K934" s="21"/>
    </row>
    <row r="935" spans="1:11" x14ac:dyDescent="0.2">
      <c r="A935" s="20"/>
      <c r="C935" s="168"/>
      <c r="F935" s="105" t="s">
        <v>107</v>
      </c>
      <c r="G935" s="105"/>
      <c r="H935" s="186">
        <f>+F941</f>
        <v>17750</v>
      </c>
      <c r="J935">
        <v>500</v>
      </c>
      <c r="K935" s="21"/>
    </row>
    <row r="936" spans="1:11" ht="16" thickBot="1" x14ac:dyDescent="0.25">
      <c r="A936" s="20"/>
      <c r="F936" s="103" t="s">
        <v>118</v>
      </c>
      <c r="G936" s="103"/>
      <c r="H936" s="187">
        <f>+H934-H935</f>
        <v>11250</v>
      </c>
      <c r="J936">
        <v>20</v>
      </c>
      <c r="K936" s="21"/>
    </row>
    <row r="937" spans="1:11" ht="16" thickTop="1" x14ac:dyDescent="0.2">
      <c r="A937" s="20"/>
      <c r="F937" t="s">
        <v>106</v>
      </c>
      <c r="H937" s="111"/>
      <c r="J937">
        <f>+J935/J936</f>
        <v>25</v>
      </c>
      <c r="K937" s="21"/>
    </row>
    <row r="938" spans="1:11" x14ac:dyDescent="0.2">
      <c r="A938" s="20"/>
      <c r="F938" s="128" t="s">
        <v>124</v>
      </c>
      <c r="G938" s="128"/>
      <c r="H938" s="129">
        <f>+H934-H935-H937</f>
        <v>11250</v>
      </c>
      <c r="K938" s="21"/>
    </row>
    <row r="939" spans="1:11" x14ac:dyDescent="0.2">
      <c r="A939" s="20"/>
      <c r="K939" s="21"/>
    </row>
    <row r="940" spans="1:11" x14ac:dyDescent="0.2">
      <c r="A940" s="20"/>
      <c r="K940" s="21"/>
    </row>
    <row r="941" spans="1:11" ht="21" x14ac:dyDescent="0.25">
      <c r="A941" s="20"/>
      <c r="B941" s="62" t="s">
        <v>42</v>
      </c>
      <c r="C941" s="62" t="s">
        <v>112</v>
      </c>
      <c r="F941" s="283">
        <f>SUM(F944:F974)</f>
        <v>17750</v>
      </c>
      <c r="G941" s="305">
        <f>+F941/F926</f>
        <v>177.5</v>
      </c>
      <c r="K941" s="21"/>
    </row>
    <row r="942" spans="1:11" x14ac:dyDescent="0.2">
      <c r="A942" s="711" t="s">
        <v>29</v>
      </c>
      <c r="B942" s="712"/>
      <c r="K942" s="21"/>
    </row>
    <row r="943" spans="1:11" x14ac:dyDescent="0.2">
      <c r="A943" s="20" t="s">
        <v>189</v>
      </c>
      <c r="B943" s="64">
        <v>3</v>
      </c>
      <c r="C943" s="114">
        <v>850</v>
      </c>
      <c r="E943" s="114">
        <f>+B943*C943</f>
        <v>2550</v>
      </c>
      <c r="F943" s="114"/>
      <c r="K943" s="21"/>
    </row>
    <row r="944" spans="1:11" x14ac:dyDescent="0.2">
      <c r="A944" s="20" t="s">
        <v>26</v>
      </c>
      <c r="B944" s="64">
        <v>1</v>
      </c>
      <c r="C944" s="114">
        <v>2100</v>
      </c>
      <c r="E944" s="114">
        <f>+B944*C944</f>
        <v>2100</v>
      </c>
      <c r="F944" s="114"/>
      <c r="K944" s="21"/>
    </row>
    <row r="945" spans="1:11" x14ac:dyDescent="0.2">
      <c r="A945" s="20"/>
      <c r="B945" s="64"/>
      <c r="C945" s="114"/>
      <c r="E945" s="114">
        <f>+B945*C945</f>
        <v>0</v>
      </c>
      <c r="F945" s="114"/>
      <c r="K945" s="21"/>
    </row>
    <row r="946" spans="1:11" ht="16" thickBot="1" x14ac:dyDescent="0.25">
      <c r="A946" s="22" t="s">
        <v>200</v>
      </c>
      <c r="B946" s="301">
        <v>1</v>
      </c>
      <c r="C946" s="293">
        <v>3000</v>
      </c>
      <c r="D946" s="25"/>
      <c r="E946" s="114">
        <f>+B946*C946</f>
        <v>3000</v>
      </c>
      <c r="F946" s="306">
        <f>SUM(E943:E946)</f>
        <v>7650</v>
      </c>
      <c r="G946" s="6" t="s">
        <v>28</v>
      </c>
      <c r="K946" s="21"/>
    </row>
    <row r="947" spans="1:11" x14ac:dyDescent="0.2">
      <c r="A947" s="20"/>
      <c r="C947" s="114"/>
      <c r="E947" s="114"/>
      <c r="F947" s="307"/>
      <c r="K947" s="21"/>
    </row>
    <row r="948" spans="1:11" x14ac:dyDescent="0.2">
      <c r="A948" s="20" t="s">
        <v>712</v>
      </c>
      <c r="B948" s="64"/>
      <c r="C948" s="296">
        <v>1400</v>
      </c>
      <c r="E948" s="114">
        <f>+B948*C948</f>
        <v>0</v>
      </c>
      <c r="F948" s="307"/>
      <c r="K948" s="21"/>
    </row>
    <row r="949" spans="1:11" x14ac:dyDescent="0.2">
      <c r="A949" s="20" t="s">
        <v>30</v>
      </c>
      <c r="B949" s="300">
        <v>2</v>
      </c>
      <c r="C949" s="114">
        <v>800</v>
      </c>
      <c r="E949" s="114">
        <f>+B949*C949</f>
        <v>1600</v>
      </c>
      <c r="F949" s="307"/>
      <c r="K949" s="21"/>
    </row>
    <row r="950" spans="1:11" x14ac:dyDescent="0.2">
      <c r="A950" s="20" t="s">
        <v>374</v>
      </c>
      <c r="B950" s="300"/>
      <c r="C950" s="114">
        <v>1100</v>
      </c>
      <c r="E950" s="114">
        <f>+B950*C950</f>
        <v>0</v>
      </c>
      <c r="F950" s="307"/>
      <c r="K950" s="21"/>
    </row>
    <row r="951" spans="1:11" x14ac:dyDescent="0.2">
      <c r="A951" s="20" t="s">
        <v>372</v>
      </c>
      <c r="B951" s="300"/>
      <c r="C951" s="114">
        <v>400</v>
      </c>
      <c r="E951" s="114"/>
      <c r="F951" s="307"/>
      <c r="K951" s="21"/>
    </row>
    <row r="952" spans="1:11" x14ac:dyDescent="0.2">
      <c r="A952" s="20" t="s">
        <v>278</v>
      </c>
      <c r="B952" s="300"/>
      <c r="C952" s="114">
        <v>350</v>
      </c>
      <c r="E952" s="114">
        <f>+B952*C952</f>
        <v>0</v>
      </c>
      <c r="F952" s="307"/>
      <c r="K952" s="21"/>
    </row>
    <row r="953" spans="1:11" x14ac:dyDescent="0.2">
      <c r="A953" s="20" t="s">
        <v>39</v>
      </c>
      <c r="B953" s="300"/>
      <c r="C953" s="114">
        <v>1600</v>
      </c>
      <c r="E953" s="114">
        <f>+B953*C953</f>
        <v>0</v>
      </c>
      <c r="F953" s="307"/>
      <c r="K953" s="21"/>
    </row>
    <row r="954" spans="1:11" ht="16" thickBot="1" x14ac:dyDescent="0.25">
      <c r="A954" s="22" t="s">
        <v>217</v>
      </c>
      <c r="B954" s="301"/>
      <c r="C954" s="293">
        <v>1500</v>
      </c>
      <c r="D954" s="25"/>
      <c r="E954" s="303">
        <f>+B954*C954</f>
        <v>0</v>
      </c>
      <c r="F954" s="306">
        <f>SUM(E948:E954)</f>
        <v>1600</v>
      </c>
      <c r="G954" s="6" t="s">
        <v>30</v>
      </c>
      <c r="K954" s="21"/>
    </row>
    <row r="955" spans="1:11" x14ac:dyDescent="0.2">
      <c r="A955" s="20"/>
      <c r="C955" s="114"/>
      <c r="E955" s="114"/>
      <c r="F955" s="307"/>
      <c r="K955" s="21"/>
    </row>
    <row r="956" spans="1:11" x14ac:dyDescent="0.2">
      <c r="A956" s="20"/>
      <c r="C956" s="114"/>
      <c r="E956" s="114"/>
      <c r="F956" s="307"/>
      <c r="H956" t="s">
        <v>783</v>
      </c>
      <c r="I956" s="47">
        <v>15</v>
      </c>
      <c r="K956" s="21"/>
    </row>
    <row r="957" spans="1:11" x14ac:dyDescent="0.2">
      <c r="A957" s="169" t="s">
        <v>129</v>
      </c>
      <c r="B957" s="61"/>
      <c r="C957" s="114"/>
      <c r="E957" s="114"/>
      <c r="F957" s="307"/>
      <c r="H957" s="90" t="s">
        <v>784</v>
      </c>
      <c r="I957" s="90" t="s">
        <v>785</v>
      </c>
      <c r="J957" s="90" t="s">
        <v>786</v>
      </c>
      <c r="K957" s="588" t="s">
        <v>787</v>
      </c>
    </row>
    <row r="958" spans="1:11" x14ac:dyDescent="0.2">
      <c r="A958" s="20" t="s">
        <v>791</v>
      </c>
      <c r="B958" s="300">
        <v>100</v>
      </c>
      <c r="C958" s="114">
        <v>85</v>
      </c>
      <c r="E958" s="114">
        <f>+B958*C958</f>
        <v>8500</v>
      </c>
      <c r="F958" s="307"/>
      <c r="G958" t="s">
        <v>780</v>
      </c>
      <c r="H958" s="47">
        <v>1.5</v>
      </c>
      <c r="I958" s="47">
        <f>+I956*H958</f>
        <v>22.5</v>
      </c>
      <c r="J958" s="47">
        <v>220</v>
      </c>
      <c r="K958" s="589">
        <f>+I958*J958</f>
        <v>4950</v>
      </c>
    </row>
    <row r="959" spans="1:11" x14ac:dyDescent="0.2">
      <c r="A959" s="20" t="s">
        <v>101</v>
      </c>
      <c r="B959" s="300"/>
      <c r="C959" s="114">
        <v>60</v>
      </c>
      <c r="E959" s="114">
        <f>+B959*C959</f>
        <v>0</v>
      </c>
      <c r="F959" s="307"/>
      <c r="G959" t="s">
        <v>781</v>
      </c>
      <c r="H959" s="47">
        <v>1.5</v>
      </c>
      <c r="I959" s="47">
        <f>+I956*H959</f>
        <v>22.5</v>
      </c>
      <c r="J959" s="47">
        <v>240</v>
      </c>
      <c r="K959" s="589">
        <f t="shared" ref="K959:K960" si="26">+I959*J959</f>
        <v>5400</v>
      </c>
    </row>
    <row r="960" spans="1:11" x14ac:dyDescent="0.2">
      <c r="A960" s="20" t="s">
        <v>290</v>
      </c>
      <c r="B960" s="300"/>
      <c r="C960" s="114">
        <v>100</v>
      </c>
      <c r="E960" s="114">
        <f>+B960*C960</f>
        <v>0</v>
      </c>
      <c r="F960" s="307"/>
      <c r="G960" t="s">
        <v>782</v>
      </c>
      <c r="H960" s="47">
        <v>1.5</v>
      </c>
      <c r="I960" s="47">
        <f>+I956*H960</f>
        <v>22.5</v>
      </c>
      <c r="J960" s="47">
        <v>240</v>
      </c>
      <c r="K960" s="589">
        <f t="shared" si="26"/>
        <v>5400</v>
      </c>
    </row>
    <row r="961" spans="1:11" x14ac:dyDescent="0.2">
      <c r="A961" s="20" t="s">
        <v>667</v>
      </c>
      <c r="B961" s="300"/>
      <c r="C961" s="114">
        <v>25</v>
      </c>
      <c r="E961" s="114">
        <f>+B961*C961</f>
        <v>0</v>
      </c>
      <c r="F961" s="307"/>
      <c r="K961" s="590">
        <f>SUM(K958:K960)</f>
        <v>15750</v>
      </c>
    </row>
    <row r="962" spans="1:11" x14ac:dyDescent="0.2">
      <c r="A962" s="20"/>
      <c r="C962" s="114"/>
      <c r="E962" s="114"/>
      <c r="F962" s="307"/>
      <c r="K962" s="21">
        <v>150</v>
      </c>
    </row>
    <row r="963" spans="1:11" x14ac:dyDescent="0.2">
      <c r="A963" s="20" t="s">
        <v>231</v>
      </c>
      <c r="B963" s="300"/>
      <c r="C963" s="114">
        <v>450</v>
      </c>
      <c r="E963" s="114">
        <f>+B963*C963</f>
        <v>0</v>
      </c>
      <c r="F963" s="307"/>
      <c r="K963" s="591">
        <f>+K961/K962</f>
        <v>105</v>
      </c>
    </row>
    <row r="964" spans="1:11" x14ac:dyDescent="0.2">
      <c r="A964" s="20" t="s">
        <v>31</v>
      </c>
      <c r="B964" s="300"/>
      <c r="C964" s="114">
        <v>300</v>
      </c>
      <c r="E964" s="114">
        <f>+B964*C964</f>
        <v>0</v>
      </c>
      <c r="F964" s="307"/>
      <c r="K964" s="21"/>
    </row>
    <row r="965" spans="1:11" x14ac:dyDescent="0.2">
      <c r="A965" s="20" t="s">
        <v>279</v>
      </c>
      <c r="B965" s="300"/>
      <c r="C965" s="114"/>
      <c r="E965" s="114">
        <f>+B965*C965</f>
        <v>0</v>
      </c>
      <c r="F965" s="307"/>
      <c r="K965" s="21"/>
    </row>
    <row r="966" spans="1:11" ht="16" thickBot="1" x14ac:dyDescent="0.25">
      <c r="A966" s="22" t="s">
        <v>47</v>
      </c>
      <c r="B966" s="304"/>
      <c r="C966" s="303">
        <v>38</v>
      </c>
      <c r="D966" s="25"/>
      <c r="E966" s="293">
        <f>+B966*C966</f>
        <v>0</v>
      </c>
      <c r="F966" s="306">
        <f>SUM(E958:E966)</f>
        <v>8500</v>
      </c>
      <c r="G966" s="6" t="s">
        <v>281</v>
      </c>
      <c r="K966" s="21"/>
    </row>
    <row r="967" spans="1:11" x14ac:dyDescent="0.2">
      <c r="A967" s="20"/>
      <c r="B967" s="47"/>
      <c r="C967" s="296"/>
      <c r="E967" s="114"/>
      <c r="F967" s="307"/>
      <c r="K967" s="21"/>
    </row>
    <row r="968" spans="1:11" x14ac:dyDescent="0.2">
      <c r="A968" s="20" t="s">
        <v>44</v>
      </c>
      <c r="B968" s="47"/>
      <c r="C968" s="296"/>
      <c r="E968" s="114"/>
      <c r="F968" s="307"/>
      <c r="K968" s="21"/>
    </row>
    <row r="969" spans="1:11" x14ac:dyDescent="0.2">
      <c r="A969" s="20" t="s">
        <v>684</v>
      </c>
      <c r="B969" s="64"/>
      <c r="C969" s="296">
        <v>35</v>
      </c>
      <c r="E969" s="114">
        <f>+B969*C969</f>
        <v>0</v>
      </c>
      <c r="F969" s="307"/>
      <c r="K969" s="21"/>
    </row>
    <row r="970" spans="1:11" x14ac:dyDescent="0.2">
      <c r="A970" s="20" t="s">
        <v>765</v>
      </c>
      <c r="B970" s="64"/>
      <c r="C970" s="296">
        <v>800</v>
      </c>
      <c r="E970" s="114">
        <f>+B970*C970</f>
        <v>0</v>
      </c>
      <c r="F970" s="307"/>
      <c r="K970" s="21"/>
    </row>
    <row r="971" spans="1:11" x14ac:dyDescent="0.2">
      <c r="A971" s="20" t="s">
        <v>382</v>
      </c>
      <c r="B971" s="64"/>
      <c r="C971" s="296">
        <v>25</v>
      </c>
      <c r="E971" s="114">
        <f>+B971*C971</f>
        <v>0</v>
      </c>
      <c r="F971" s="307"/>
      <c r="K971" s="21"/>
    </row>
    <row r="972" spans="1:11" x14ac:dyDescent="0.2">
      <c r="A972" s="20" t="s">
        <v>768</v>
      </c>
      <c r="B972" s="64"/>
      <c r="C972" s="296">
        <v>7000</v>
      </c>
      <c r="E972" s="114">
        <f>+B972*C972</f>
        <v>0</v>
      </c>
      <c r="F972" s="307"/>
      <c r="K972" s="21"/>
    </row>
    <row r="973" spans="1:11" ht="16" thickBot="1" x14ac:dyDescent="0.25">
      <c r="A973" s="22"/>
      <c r="B973" s="301"/>
      <c r="C973" s="303">
        <v>10</v>
      </c>
      <c r="D973" s="25"/>
      <c r="E973" s="293">
        <f>+B973*C973</f>
        <v>0</v>
      </c>
      <c r="F973" s="306">
        <f>SUM(E969:E973)</f>
        <v>0</v>
      </c>
      <c r="G973" s="6" t="s">
        <v>282</v>
      </c>
      <c r="K973" s="21"/>
    </row>
    <row r="974" spans="1:11" x14ac:dyDescent="0.2">
      <c r="A974" s="20"/>
      <c r="K974" s="21"/>
    </row>
    <row r="975" spans="1:11" ht="16" thickBot="1" x14ac:dyDescent="0.25">
      <c r="A975" s="22"/>
      <c r="B975" s="25"/>
      <c r="C975" s="25"/>
      <c r="D975" s="25"/>
      <c r="E975" s="25"/>
      <c r="F975" s="25"/>
      <c r="G975" s="25"/>
      <c r="H975" s="25"/>
      <c r="I975" s="25"/>
      <c r="J975" s="25"/>
      <c r="K975" s="23"/>
    </row>
    <row r="976" spans="1:11" ht="24" x14ac:dyDescent="0.3">
      <c r="A976" s="18"/>
      <c r="B976" s="24"/>
      <c r="C976" s="297" t="s">
        <v>793</v>
      </c>
      <c r="D976" s="24"/>
      <c r="E976" s="24"/>
      <c r="F976" s="24"/>
      <c r="G976" s="24"/>
      <c r="H976" s="24"/>
      <c r="I976" s="24"/>
      <c r="J976" s="24"/>
      <c r="K976" s="19"/>
    </row>
    <row r="977" spans="1:11" x14ac:dyDescent="0.2">
      <c r="A977" s="20"/>
      <c r="K977" s="21"/>
    </row>
    <row r="978" spans="1:11" x14ac:dyDescent="0.2">
      <c r="A978" s="20"/>
      <c r="G978" t="s">
        <v>280</v>
      </c>
      <c r="K978" s="21"/>
    </row>
    <row r="979" spans="1:11" x14ac:dyDescent="0.2">
      <c r="A979" s="20"/>
      <c r="C979" s="62" t="s">
        <v>88</v>
      </c>
      <c r="F979" s="62" t="s">
        <v>42</v>
      </c>
      <c r="H979" s="188" t="s">
        <v>88</v>
      </c>
      <c r="K979" s="21"/>
    </row>
    <row r="980" spans="1:11" x14ac:dyDescent="0.2">
      <c r="A980" s="20" t="s">
        <v>796</v>
      </c>
      <c r="C980" s="302">
        <v>480</v>
      </c>
      <c r="F980" s="64">
        <v>180</v>
      </c>
      <c r="G980" s="138">
        <f>+F980/20</f>
        <v>9</v>
      </c>
      <c r="H980" s="299">
        <f>+F980*C980</f>
        <v>86400</v>
      </c>
      <c r="J980">
        <v>210</v>
      </c>
      <c r="K980" s="287" t="s">
        <v>643</v>
      </c>
    </row>
    <row r="981" spans="1:11" x14ac:dyDescent="0.2">
      <c r="A981" s="20"/>
      <c r="C981" s="302"/>
      <c r="F981" s="64"/>
      <c r="G981" s="138">
        <f>+F981/20</f>
        <v>0</v>
      </c>
      <c r="H981" s="299">
        <f>+F981*C981</f>
        <v>0</v>
      </c>
      <c r="K981" s="287"/>
    </row>
    <row r="982" spans="1:11" x14ac:dyDescent="0.2">
      <c r="A982" s="20" t="s">
        <v>768</v>
      </c>
      <c r="C982" s="302">
        <v>8500</v>
      </c>
      <c r="F982" s="64">
        <v>1</v>
      </c>
      <c r="G982" s="138"/>
      <c r="H982" s="298">
        <f t="shared" ref="H982:H987" si="27">+F982*C982</f>
        <v>8500</v>
      </c>
      <c r="K982" s="287"/>
    </row>
    <row r="983" spans="1:11" x14ac:dyDescent="0.2">
      <c r="A983" s="20" t="s">
        <v>794</v>
      </c>
      <c r="C983" s="302">
        <v>400</v>
      </c>
      <c r="F983" s="64">
        <v>18</v>
      </c>
      <c r="H983" s="298">
        <f t="shared" si="27"/>
        <v>7200</v>
      </c>
      <c r="K983" s="287"/>
    </row>
    <row r="984" spans="1:11" x14ac:dyDescent="0.2">
      <c r="A984" s="20" t="s">
        <v>795</v>
      </c>
      <c r="C984" s="302">
        <v>2500</v>
      </c>
      <c r="D984" s="133">
        <f>+C984/300</f>
        <v>8.3333333333333339</v>
      </c>
      <c r="F984" s="64">
        <v>3</v>
      </c>
      <c r="H984" s="298">
        <f t="shared" si="27"/>
        <v>7500</v>
      </c>
      <c r="K984" s="21"/>
    </row>
    <row r="985" spans="1:11" x14ac:dyDescent="0.2">
      <c r="A985" s="20" t="s">
        <v>515</v>
      </c>
      <c r="C985" s="302">
        <v>2500</v>
      </c>
      <c r="F985" s="64">
        <v>1</v>
      </c>
      <c r="H985" s="298">
        <f t="shared" si="27"/>
        <v>2500</v>
      </c>
      <c r="K985" s="21"/>
    </row>
    <row r="986" spans="1:11" x14ac:dyDescent="0.2">
      <c r="A986" s="20"/>
      <c r="C986" s="302"/>
      <c r="F986" s="122"/>
      <c r="H986" s="298">
        <f t="shared" si="27"/>
        <v>0</v>
      </c>
      <c r="K986" s="21"/>
    </row>
    <row r="987" spans="1:11" x14ac:dyDescent="0.2">
      <c r="A987" s="20"/>
      <c r="C987" s="308"/>
      <c r="F987" s="122"/>
      <c r="H987" s="298">
        <f t="shared" si="27"/>
        <v>0</v>
      </c>
      <c r="K987" s="21"/>
    </row>
    <row r="988" spans="1:11" x14ac:dyDescent="0.2">
      <c r="A988" s="20"/>
      <c r="F988" s="107" t="s">
        <v>90</v>
      </c>
      <c r="G988" s="107"/>
      <c r="H988" s="185">
        <f>SUM(H980:H987)</f>
        <v>112100</v>
      </c>
      <c r="K988" s="21"/>
    </row>
    <row r="989" spans="1:11" x14ac:dyDescent="0.2">
      <c r="A989" s="20"/>
      <c r="C989" s="168"/>
      <c r="F989" s="105" t="s">
        <v>107</v>
      </c>
      <c r="G989" s="105"/>
      <c r="H989" s="186">
        <f>+F995</f>
        <v>67030</v>
      </c>
      <c r="J989">
        <v>500</v>
      </c>
      <c r="K989" s="21"/>
    </row>
    <row r="990" spans="1:11" ht="16" thickBot="1" x14ac:dyDescent="0.25">
      <c r="A990" s="20"/>
      <c r="F990" s="103" t="s">
        <v>118</v>
      </c>
      <c r="G990" s="103"/>
      <c r="H990" s="187">
        <f>+H988-H989</f>
        <v>45070</v>
      </c>
      <c r="J990">
        <v>20</v>
      </c>
      <c r="K990" s="21"/>
    </row>
    <row r="991" spans="1:11" ht="16" thickTop="1" x14ac:dyDescent="0.2">
      <c r="A991" s="20"/>
      <c r="F991" t="s">
        <v>106</v>
      </c>
      <c r="H991" s="111"/>
      <c r="J991">
        <f>+J989/J990</f>
        <v>25</v>
      </c>
      <c r="K991" s="21"/>
    </row>
    <row r="992" spans="1:11" x14ac:dyDescent="0.2">
      <c r="A992" s="20"/>
      <c r="F992" s="128" t="s">
        <v>124</v>
      </c>
      <c r="G992" s="128"/>
      <c r="H992" s="129">
        <f>+H988-H989-H991</f>
        <v>45070</v>
      </c>
      <c r="K992" s="21"/>
    </row>
    <row r="993" spans="1:11" x14ac:dyDescent="0.2">
      <c r="A993" s="20"/>
      <c r="K993" s="21"/>
    </row>
    <row r="994" spans="1:11" x14ac:dyDescent="0.2">
      <c r="A994" s="20"/>
      <c r="K994" s="21"/>
    </row>
    <row r="995" spans="1:11" ht="21" x14ac:dyDescent="0.25">
      <c r="A995" s="20"/>
      <c r="B995" s="62" t="s">
        <v>42</v>
      </c>
      <c r="C995" s="62" t="s">
        <v>112</v>
      </c>
      <c r="F995" s="283">
        <f>SUM(F998:F1028)</f>
        <v>67030</v>
      </c>
      <c r="G995" s="305">
        <f>+F995/F980</f>
        <v>372.38888888888891</v>
      </c>
      <c r="K995" s="21"/>
    </row>
    <row r="996" spans="1:11" x14ac:dyDescent="0.2">
      <c r="A996" s="711" t="s">
        <v>29</v>
      </c>
      <c r="B996" s="712"/>
      <c r="K996" s="21"/>
    </row>
    <row r="997" spans="1:11" x14ac:dyDescent="0.2">
      <c r="A997" s="20" t="s">
        <v>189</v>
      </c>
      <c r="B997" s="64">
        <v>3</v>
      </c>
      <c r="C997" s="114">
        <v>850</v>
      </c>
      <c r="E997" s="114">
        <f>+B997*C997</f>
        <v>2550</v>
      </c>
      <c r="F997" s="114"/>
      <c r="K997" s="21"/>
    </row>
    <row r="998" spans="1:11" x14ac:dyDescent="0.2">
      <c r="A998" s="20" t="s">
        <v>26</v>
      </c>
      <c r="B998" s="64">
        <v>1</v>
      </c>
      <c r="C998" s="114">
        <v>2100</v>
      </c>
      <c r="E998" s="114">
        <f>+B998*C998</f>
        <v>2100</v>
      </c>
      <c r="F998" s="114"/>
      <c r="K998" s="21"/>
    </row>
    <row r="999" spans="1:11" x14ac:dyDescent="0.2">
      <c r="A999" s="20"/>
      <c r="B999" s="64"/>
      <c r="C999" s="114"/>
      <c r="E999" s="114">
        <f>+B999*C999</f>
        <v>0</v>
      </c>
      <c r="F999" s="114"/>
      <c r="K999" s="21"/>
    </row>
    <row r="1000" spans="1:11" ht="16" thickBot="1" x14ac:dyDescent="0.25">
      <c r="A1000" s="22" t="s">
        <v>200</v>
      </c>
      <c r="B1000" s="301">
        <v>1</v>
      </c>
      <c r="C1000" s="293">
        <v>4500</v>
      </c>
      <c r="D1000" s="25"/>
      <c r="E1000" s="114">
        <f>+B1000*C1000</f>
        <v>4500</v>
      </c>
      <c r="F1000" s="306">
        <f>SUM(E997:E1000)</f>
        <v>9150</v>
      </c>
      <c r="G1000" s="6" t="s">
        <v>28</v>
      </c>
      <c r="K1000" s="21"/>
    </row>
    <row r="1001" spans="1:11" x14ac:dyDescent="0.2">
      <c r="A1001" s="20"/>
      <c r="C1001" s="114"/>
      <c r="E1001" s="114"/>
      <c r="F1001" s="307"/>
      <c r="K1001" s="21"/>
    </row>
    <row r="1002" spans="1:11" x14ac:dyDescent="0.2">
      <c r="A1002" s="20" t="s">
        <v>797</v>
      </c>
      <c r="B1002" s="64">
        <v>1</v>
      </c>
      <c r="C1002" s="296">
        <v>1600</v>
      </c>
      <c r="E1002" s="114">
        <f>+B1002*C1002</f>
        <v>1600</v>
      </c>
      <c r="F1002" s="307"/>
      <c r="K1002" s="21"/>
    </row>
    <row r="1003" spans="1:11" x14ac:dyDescent="0.2">
      <c r="A1003" s="20" t="s">
        <v>30</v>
      </c>
      <c r="B1003" s="300">
        <v>9</v>
      </c>
      <c r="C1003" s="114">
        <v>900</v>
      </c>
      <c r="E1003" s="114">
        <f>+B1003*C1003</f>
        <v>8100</v>
      </c>
      <c r="F1003" s="307"/>
      <c r="K1003" s="21"/>
    </row>
    <row r="1004" spans="1:11" x14ac:dyDescent="0.2">
      <c r="A1004" s="20" t="s">
        <v>374</v>
      </c>
      <c r="B1004" s="300">
        <v>1</v>
      </c>
      <c r="C1004" s="114">
        <v>1100</v>
      </c>
      <c r="E1004" s="114">
        <f>+B1004*C1004</f>
        <v>1100</v>
      </c>
      <c r="F1004" s="307"/>
      <c r="K1004" s="21"/>
    </row>
    <row r="1005" spans="1:11" x14ac:dyDescent="0.2">
      <c r="A1005" s="20" t="s">
        <v>372</v>
      </c>
      <c r="B1005" s="300"/>
      <c r="C1005" s="114">
        <v>400</v>
      </c>
      <c r="E1005" s="114"/>
      <c r="F1005" s="307"/>
      <c r="K1005" s="21"/>
    </row>
    <row r="1006" spans="1:11" x14ac:dyDescent="0.2">
      <c r="A1006" s="20" t="s">
        <v>278</v>
      </c>
      <c r="B1006" s="300">
        <v>18</v>
      </c>
      <c r="C1006" s="114">
        <v>400</v>
      </c>
      <c r="E1006" s="114">
        <f>+B1006*C1006</f>
        <v>7200</v>
      </c>
      <c r="F1006" s="307"/>
      <c r="K1006" s="21"/>
    </row>
    <row r="1007" spans="1:11" x14ac:dyDescent="0.2">
      <c r="A1007" s="20" t="s">
        <v>39</v>
      </c>
      <c r="B1007" s="300">
        <v>1</v>
      </c>
      <c r="C1007" s="114">
        <v>2000</v>
      </c>
      <c r="E1007" s="114">
        <f>+B1007*C1007</f>
        <v>2000</v>
      </c>
      <c r="F1007" s="307"/>
      <c r="K1007" s="21"/>
    </row>
    <row r="1008" spans="1:11" ht="16" thickBot="1" x14ac:dyDescent="0.25">
      <c r="A1008" s="22" t="s">
        <v>217</v>
      </c>
      <c r="B1008" s="301">
        <v>1</v>
      </c>
      <c r="C1008" s="293">
        <v>1500</v>
      </c>
      <c r="D1008" s="25"/>
      <c r="E1008" s="303">
        <f>+B1008*C1008</f>
        <v>1500</v>
      </c>
      <c r="F1008" s="306">
        <f>SUM(E1002:E1008)</f>
        <v>21500</v>
      </c>
      <c r="G1008" s="6" t="s">
        <v>30</v>
      </c>
      <c r="K1008" s="21"/>
    </row>
    <row r="1009" spans="1:11" x14ac:dyDescent="0.2">
      <c r="A1009" s="20"/>
      <c r="C1009" s="114"/>
      <c r="E1009" s="114"/>
      <c r="F1009" s="307"/>
      <c r="K1009" s="21"/>
    </row>
    <row r="1010" spans="1:11" x14ac:dyDescent="0.2">
      <c r="A1010" s="20"/>
      <c r="C1010" s="114"/>
      <c r="E1010" s="114"/>
      <c r="F1010" s="307"/>
      <c r="H1010" t="s">
        <v>783</v>
      </c>
      <c r="I1010" s="47">
        <v>15</v>
      </c>
      <c r="K1010" s="21"/>
    </row>
    <row r="1011" spans="1:11" x14ac:dyDescent="0.2">
      <c r="A1011" s="169" t="s">
        <v>129</v>
      </c>
      <c r="B1011" s="61"/>
      <c r="C1011" s="114"/>
      <c r="E1011" s="114"/>
      <c r="F1011" s="307"/>
      <c r="H1011" s="90" t="s">
        <v>784</v>
      </c>
      <c r="I1011" s="90" t="s">
        <v>785</v>
      </c>
      <c r="J1011" s="90" t="s">
        <v>786</v>
      </c>
      <c r="K1011" s="588" t="s">
        <v>787</v>
      </c>
    </row>
    <row r="1012" spans="1:11" x14ac:dyDescent="0.2">
      <c r="A1012" s="20" t="s">
        <v>791</v>
      </c>
      <c r="B1012" s="300">
        <v>180</v>
      </c>
      <c r="C1012" s="114">
        <v>90</v>
      </c>
      <c r="E1012" s="114">
        <f>+B1012*C1012</f>
        <v>16200</v>
      </c>
      <c r="F1012" s="307"/>
      <c r="G1012" t="s">
        <v>780</v>
      </c>
      <c r="H1012" s="47">
        <v>1.5</v>
      </c>
      <c r="I1012" s="47">
        <f>+I1010*H1012</f>
        <v>22.5</v>
      </c>
      <c r="J1012" s="47">
        <v>220</v>
      </c>
      <c r="K1012" s="589">
        <f>+I1012*J1012</f>
        <v>4950</v>
      </c>
    </row>
    <row r="1013" spans="1:11" x14ac:dyDescent="0.2">
      <c r="A1013" s="20" t="s">
        <v>101</v>
      </c>
      <c r="B1013" s="300"/>
      <c r="C1013" s="114">
        <v>60</v>
      </c>
      <c r="E1013" s="114">
        <f>+B1013*C1013</f>
        <v>0</v>
      </c>
      <c r="F1013" s="307"/>
      <c r="G1013" t="s">
        <v>781</v>
      </c>
      <c r="H1013" s="47">
        <v>1.5</v>
      </c>
      <c r="I1013" s="47">
        <f>+I1010*H1013</f>
        <v>22.5</v>
      </c>
      <c r="J1013" s="47">
        <v>240</v>
      </c>
      <c r="K1013" s="589">
        <f t="shared" ref="K1013:K1014" si="28">+I1013*J1013</f>
        <v>5400</v>
      </c>
    </row>
    <row r="1014" spans="1:11" x14ac:dyDescent="0.2">
      <c r="A1014" s="20" t="s">
        <v>290</v>
      </c>
      <c r="B1014" s="300"/>
      <c r="C1014" s="114">
        <v>100</v>
      </c>
      <c r="E1014" s="114">
        <f>+B1014*C1014</f>
        <v>0</v>
      </c>
      <c r="F1014" s="307"/>
      <c r="G1014" t="s">
        <v>782</v>
      </c>
      <c r="H1014" s="47">
        <v>1.5</v>
      </c>
      <c r="I1014" s="47">
        <f>+I1010*H1014</f>
        <v>22.5</v>
      </c>
      <c r="J1014" s="47">
        <v>240</v>
      </c>
      <c r="K1014" s="589">
        <f t="shared" si="28"/>
        <v>5400</v>
      </c>
    </row>
    <row r="1015" spans="1:11" x14ac:dyDescent="0.2">
      <c r="A1015" s="20" t="s">
        <v>667</v>
      </c>
      <c r="B1015" s="300"/>
      <c r="C1015" s="114">
        <v>25</v>
      </c>
      <c r="E1015" s="114">
        <f>+B1015*C1015</f>
        <v>0</v>
      </c>
      <c r="F1015" s="307"/>
      <c r="K1015" s="590">
        <f>SUM(K1012:K1014)</f>
        <v>15750</v>
      </c>
    </row>
    <row r="1016" spans="1:11" x14ac:dyDescent="0.2">
      <c r="A1016" s="20"/>
      <c r="C1016" s="114"/>
      <c r="E1016" s="114"/>
      <c r="F1016" s="307"/>
      <c r="K1016" s="21">
        <v>150</v>
      </c>
    </row>
    <row r="1017" spans="1:11" x14ac:dyDescent="0.2">
      <c r="A1017" s="20" t="s">
        <v>231</v>
      </c>
      <c r="B1017" s="300"/>
      <c r="C1017" s="114">
        <v>450</v>
      </c>
      <c r="E1017" s="114">
        <f>+B1017*C1017</f>
        <v>0</v>
      </c>
      <c r="F1017" s="307"/>
      <c r="K1017" s="591">
        <f>+K1015/K1016</f>
        <v>105</v>
      </c>
    </row>
    <row r="1018" spans="1:11" x14ac:dyDescent="0.2">
      <c r="A1018" s="20" t="s">
        <v>31</v>
      </c>
      <c r="B1018" s="300">
        <v>20</v>
      </c>
      <c r="C1018" s="114">
        <v>300</v>
      </c>
      <c r="E1018" s="114">
        <f>+B1018*C1018</f>
        <v>6000</v>
      </c>
      <c r="F1018" s="307"/>
      <c r="K1018" s="21"/>
    </row>
    <row r="1019" spans="1:11" x14ac:dyDescent="0.2">
      <c r="A1019" s="20" t="s">
        <v>279</v>
      </c>
      <c r="B1019" s="300">
        <v>15</v>
      </c>
      <c r="C1019" s="114">
        <v>300</v>
      </c>
      <c r="E1019" s="114">
        <f>+B1019*C1019</f>
        <v>4500</v>
      </c>
      <c r="F1019" s="307"/>
      <c r="K1019" s="21"/>
    </row>
    <row r="1020" spans="1:11" ht="16" thickBot="1" x14ac:dyDescent="0.25">
      <c r="A1020" s="22" t="s">
        <v>47</v>
      </c>
      <c r="B1020" s="304">
        <v>20</v>
      </c>
      <c r="C1020" s="303">
        <v>38</v>
      </c>
      <c r="D1020" s="25"/>
      <c r="E1020" s="293">
        <f>+B1020*C1020</f>
        <v>760</v>
      </c>
      <c r="F1020" s="306">
        <f>SUM(E1012:E1020)</f>
        <v>27460</v>
      </c>
      <c r="G1020" s="6" t="s">
        <v>281</v>
      </c>
      <c r="K1020" s="21"/>
    </row>
    <row r="1021" spans="1:11" x14ac:dyDescent="0.2">
      <c r="A1021" s="20"/>
      <c r="B1021" s="47"/>
      <c r="C1021" s="296"/>
      <c r="E1021" s="114"/>
      <c r="F1021" s="307"/>
      <c r="K1021" s="21"/>
    </row>
    <row r="1022" spans="1:11" x14ac:dyDescent="0.2">
      <c r="A1022" s="20" t="s">
        <v>44</v>
      </c>
      <c r="B1022" s="47"/>
      <c r="C1022" s="296"/>
      <c r="E1022" s="114"/>
      <c r="F1022" s="307"/>
      <c r="K1022" s="21"/>
    </row>
    <row r="1023" spans="1:11" x14ac:dyDescent="0.2">
      <c r="A1023" s="20" t="s">
        <v>684</v>
      </c>
      <c r="B1023" s="64">
        <v>12</v>
      </c>
      <c r="C1023" s="296">
        <v>35</v>
      </c>
      <c r="E1023" s="114">
        <f>+B1023*C1023</f>
        <v>420</v>
      </c>
      <c r="F1023" s="307"/>
      <c r="K1023" s="21"/>
    </row>
    <row r="1024" spans="1:11" x14ac:dyDescent="0.2">
      <c r="A1024" s="20" t="s">
        <v>765</v>
      </c>
      <c r="B1024" s="64"/>
      <c r="C1024" s="296">
        <v>800</v>
      </c>
      <c r="E1024" s="114">
        <f>+B1024*C1024</f>
        <v>0</v>
      </c>
      <c r="F1024" s="307"/>
      <c r="K1024" s="21"/>
    </row>
    <row r="1025" spans="1:13" x14ac:dyDescent="0.2">
      <c r="A1025" s="20" t="s">
        <v>382</v>
      </c>
      <c r="B1025" s="64"/>
      <c r="C1025" s="296">
        <v>25</v>
      </c>
      <c r="E1025" s="114">
        <f>+B1025*C1025</f>
        <v>0</v>
      </c>
      <c r="F1025" s="307"/>
      <c r="K1025" s="21"/>
    </row>
    <row r="1026" spans="1:13" x14ac:dyDescent="0.2">
      <c r="A1026" s="20" t="s">
        <v>768</v>
      </c>
      <c r="B1026" s="64">
        <v>1</v>
      </c>
      <c r="C1026" s="296">
        <v>8500</v>
      </c>
      <c r="E1026" s="114">
        <f>+B1026*C1026</f>
        <v>8500</v>
      </c>
      <c r="F1026" s="307"/>
      <c r="K1026" s="21"/>
    </row>
    <row r="1027" spans="1:13" ht="16" thickBot="1" x14ac:dyDescent="0.25">
      <c r="A1027" s="22"/>
      <c r="B1027" s="301"/>
      <c r="C1027" s="303">
        <v>10</v>
      </c>
      <c r="D1027" s="25"/>
      <c r="E1027" s="293">
        <f>+B1027*C1027</f>
        <v>0</v>
      </c>
      <c r="F1027" s="306">
        <f>SUM(E1023:E1027)</f>
        <v>8920</v>
      </c>
      <c r="G1027" s="6" t="s">
        <v>282</v>
      </c>
      <c r="K1027" s="21"/>
    </row>
    <row r="1028" spans="1:13" x14ac:dyDescent="0.2">
      <c r="A1028" s="20"/>
      <c r="K1028" s="21"/>
    </row>
    <row r="1029" spans="1:13" ht="16" thickBot="1" x14ac:dyDescent="0.25">
      <c r="A1029" s="22"/>
      <c r="B1029" s="25"/>
      <c r="C1029" s="25"/>
      <c r="D1029" s="25"/>
      <c r="E1029" s="25"/>
      <c r="F1029" s="25"/>
      <c r="G1029" s="25"/>
      <c r="H1029" s="25"/>
      <c r="I1029" s="25"/>
      <c r="J1029" s="25"/>
      <c r="K1029" s="23"/>
    </row>
    <row r="1030" spans="1:13" ht="24" x14ac:dyDescent="0.3">
      <c r="A1030" s="18"/>
      <c r="B1030" s="24"/>
      <c r="C1030" s="297" t="s">
        <v>798</v>
      </c>
      <c r="D1030" s="24"/>
      <c r="E1030" s="24"/>
      <c r="F1030" s="24"/>
      <c r="G1030" s="24"/>
      <c r="H1030" s="24"/>
      <c r="I1030" s="24"/>
      <c r="J1030" s="24"/>
      <c r="K1030" s="19"/>
    </row>
    <row r="1031" spans="1:13" x14ac:dyDescent="0.2">
      <c r="A1031" s="20"/>
      <c r="K1031" s="21"/>
    </row>
    <row r="1032" spans="1:13" x14ac:dyDescent="0.2">
      <c r="A1032" s="20"/>
      <c r="G1032" t="s">
        <v>280</v>
      </c>
      <c r="K1032" s="21"/>
    </row>
    <row r="1033" spans="1:13" x14ac:dyDescent="0.2">
      <c r="A1033" s="20"/>
      <c r="C1033" s="62" t="s">
        <v>88</v>
      </c>
      <c r="F1033" s="62" t="s">
        <v>42</v>
      </c>
      <c r="H1033" s="188" t="s">
        <v>88</v>
      </c>
      <c r="K1033" s="21"/>
      <c r="M1033">
        <v>250</v>
      </c>
    </row>
    <row r="1034" spans="1:13" x14ac:dyDescent="0.2">
      <c r="A1034" s="20" t="s">
        <v>143</v>
      </c>
      <c r="C1034" s="302">
        <v>280</v>
      </c>
      <c r="F1034" s="64">
        <v>80</v>
      </c>
      <c r="G1034" s="138">
        <f>+F1034/20</f>
        <v>4</v>
      </c>
      <c r="H1034" s="299">
        <f>+F1034*C1034</f>
        <v>22400</v>
      </c>
      <c r="J1034">
        <v>210</v>
      </c>
      <c r="K1034" s="287" t="s">
        <v>643</v>
      </c>
      <c r="M1034">
        <v>90</v>
      </c>
    </row>
    <row r="1035" spans="1:13" x14ac:dyDescent="0.2">
      <c r="A1035" s="20"/>
      <c r="C1035" s="302"/>
      <c r="F1035" s="64"/>
      <c r="G1035" s="138">
        <f>+F1035/20</f>
        <v>0</v>
      </c>
      <c r="H1035" s="299">
        <f>+F1035*C1035</f>
        <v>0</v>
      </c>
      <c r="K1035" s="287"/>
      <c r="M1035">
        <v>160</v>
      </c>
    </row>
    <row r="1036" spans="1:13" x14ac:dyDescent="0.2">
      <c r="A1036" s="20" t="s">
        <v>768</v>
      </c>
      <c r="C1036" s="302"/>
      <c r="F1036" s="64"/>
      <c r="G1036" s="138"/>
      <c r="H1036" s="298">
        <f t="shared" ref="H1036:H1041" si="29">+F1036*C1036</f>
        <v>0</v>
      </c>
      <c r="K1036" s="287"/>
      <c r="M1036">
        <f>SUM(M1033:M1035)</f>
        <v>500</v>
      </c>
    </row>
    <row r="1037" spans="1:13" x14ac:dyDescent="0.2">
      <c r="A1037" s="20" t="s">
        <v>794</v>
      </c>
      <c r="C1037" s="302"/>
      <c r="F1037" s="64"/>
      <c r="H1037" s="298">
        <f t="shared" si="29"/>
        <v>0</v>
      </c>
      <c r="K1037" s="287"/>
    </row>
    <row r="1038" spans="1:13" x14ac:dyDescent="0.2">
      <c r="A1038" s="20" t="s">
        <v>795</v>
      </c>
      <c r="C1038" s="302"/>
      <c r="D1038" s="133">
        <f>+C1038/300</f>
        <v>0</v>
      </c>
      <c r="F1038" s="64"/>
      <c r="H1038" s="298">
        <f t="shared" si="29"/>
        <v>0</v>
      </c>
      <c r="K1038" s="21"/>
      <c r="M1038">
        <v>28000</v>
      </c>
    </row>
    <row r="1039" spans="1:13" x14ac:dyDescent="0.2">
      <c r="A1039" s="20" t="s">
        <v>515</v>
      </c>
      <c r="C1039" s="302"/>
      <c r="F1039" s="64"/>
      <c r="H1039" s="298">
        <f t="shared" si="29"/>
        <v>0</v>
      </c>
      <c r="K1039" s="21"/>
      <c r="M1039">
        <f>+M1038/M1036</f>
        <v>56</v>
      </c>
    </row>
    <row r="1040" spans="1:13" x14ac:dyDescent="0.2">
      <c r="A1040" s="20"/>
      <c r="C1040" s="302"/>
      <c r="F1040" s="122"/>
      <c r="H1040" s="298">
        <f t="shared" si="29"/>
        <v>0</v>
      </c>
      <c r="K1040" s="21"/>
    </row>
    <row r="1041" spans="1:11" x14ac:dyDescent="0.2">
      <c r="A1041" s="20"/>
      <c r="C1041" s="308"/>
      <c r="F1041" s="122"/>
      <c r="H1041" s="298">
        <f t="shared" si="29"/>
        <v>0</v>
      </c>
      <c r="K1041" s="21"/>
    </row>
    <row r="1042" spans="1:11" x14ac:dyDescent="0.2">
      <c r="A1042" s="20"/>
      <c r="F1042" s="107" t="s">
        <v>90</v>
      </c>
      <c r="G1042" s="107"/>
      <c r="H1042" s="185">
        <f>SUM(H1034:H1041)</f>
        <v>22400</v>
      </c>
      <c r="K1042" s="21"/>
    </row>
    <row r="1043" spans="1:11" x14ac:dyDescent="0.2">
      <c r="A1043" s="20"/>
      <c r="C1043" s="168"/>
      <c r="F1043" s="105" t="s">
        <v>107</v>
      </c>
      <c r="G1043" s="105"/>
      <c r="H1043" s="186">
        <f>+F1049</f>
        <v>9550</v>
      </c>
      <c r="J1043">
        <v>500</v>
      </c>
      <c r="K1043" s="21"/>
    </row>
    <row r="1044" spans="1:11" ht="16" thickBot="1" x14ac:dyDescent="0.25">
      <c r="A1044" s="20"/>
      <c r="F1044" s="103" t="s">
        <v>118</v>
      </c>
      <c r="G1044" s="103"/>
      <c r="H1044" s="187">
        <f>+H1042-H1043</f>
        <v>12850</v>
      </c>
      <c r="J1044">
        <v>20</v>
      </c>
      <c r="K1044" s="21"/>
    </row>
    <row r="1045" spans="1:11" ht="16" thickTop="1" x14ac:dyDescent="0.2">
      <c r="A1045" s="20"/>
      <c r="F1045" t="s">
        <v>106</v>
      </c>
      <c r="H1045" s="111"/>
      <c r="J1045">
        <f>+J1043/J1044</f>
        <v>25</v>
      </c>
      <c r="K1045" s="21"/>
    </row>
    <row r="1046" spans="1:11" x14ac:dyDescent="0.2">
      <c r="A1046" s="20"/>
      <c r="F1046" s="128" t="s">
        <v>124</v>
      </c>
      <c r="G1046" s="128"/>
      <c r="H1046" s="129">
        <f>+H1042-H1043-H1045</f>
        <v>12850</v>
      </c>
      <c r="K1046" s="21"/>
    </row>
    <row r="1047" spans="1:11" x14ac:dyDescent="0.2">
      <c r="A1047" s="20"/>
      <c r="K1047" s="21"/>
    </row>
    <row r="1048" spans="1:11" x14ac:dyDescent="0.2">
      <c r="A1048" s="20"/>
      <c r="K1048" s="21"/>
    </row>
    <row r="1049" spans="1:11" ht="21" x14ac:dyDescent="0.25">
      <c r="A1049" s="20"/>
      <c r="B1049" s="62" t="s">
        <v>42</v>
      </c>
      <c r="C1049" s="62" t="s">
        <v>112</v>
      </c>
      <c r="F1049" s="283">
        <f>SUM(F1052:F1082)</f>
        <v>9550</v>
      </c>
      <c r="G1049" s="305">
        <f>+F1049/F1034</f>
        <v>119.375</v>
      </c>
      <c r="K1049" s="21"/>
    </row>
    <row r="1050" spans="1:11" x14ac:dyDescent="0.2">
      <c r="A1050" s="711" t="s">
        <v>29</v>
      </c>
      <c r="B1050" s="712"/>
      <c r="K1050" s="21"/>
    </row>
    <row r="1051" spans="1:11" x14ac:dyDescent="0.2">
      <c r="A1051" s="20" t="s">
        <v>189</v>
      </c>
      <c r="B1051" s="64">
        <v>1</v>
      </c>
      <c r="C1051" s="114">
        <v>850</v>
      </c>
      <c r="E1051" s="114">
        <f>+B1051*C1051</f>
        <v>850</v>
      </c>
      <c r="F1051" s="114"/>
      <c r="K1051" s="21"/>
    </row>
    <row r="1052" spans="1:11" x14ac:dyDescent="0.2">
      <c r="A1052" s="20" t="s">
        <v>26</v>
      </c>
      <c r="B1052" s="64">
        <v>1</v>
      </c>
      <c r="C1052" s="114">
        <v>2100</v>
      </c>
      <c r="E1052" s="114">
        <f>+B1052*C1052</f>
        <v>2100</v>
      </c>
      <c r="F1052" s="114"/>
      <c r="K1052" s="21"/>
    </row>
    <row r="1053" spans="1:11" x14ac:dyDescent="0.2">
      <c r="A1053" s="20"/>
      <c r="B1053" s="64"/>
      <c r="C1053" s="114"/>
      <c r="E1053" s="114">
        <f>+B1053*C1053</f>
        <v>0</v>
      </c>
      <c r="F1053" s="114"/>
      <c r="K1053" s="21"/>
    </row>
    <row r="1054" spans="1:11" ht="16" thickBot="1" x14ac:dyDescent="0.25">
      <c r="A1054" s="22" t="s">
        <v>200</v>
      </c>
      <c r="B1054" s="301"/>
      <c r="C1054" s="293">
        <v>4500</v>
      </c>
      <c r="D1054" s="25"/>
      <c r="E1054" s="114">
        <f>+B1054*C1054</f>
        <v>0</v>
      </c>
      <c r="F1054" s="306">
        <f>SUM(E1051:E1054)</f>
        <v>2950</v>
      </c>
      <c r="G1054" s="6" t="s">
        <v>28</v>
      </c>
      <c r="K1054" s="21"/>
    </row>
    <row r="1055" spans="1:11" x14ac:dyDescent="0.2">
      <c r="A1055" s="20"/>
      <c r="C1055" s="114"/>
      <c r="E1055" s="114"/>
      <c r="F1055" s="307"/>
      <c r="K1055" s="21"/>
    </row>
    <row r="1056" spans="1:11" x14ac:dyDescent="0.2">
      <c r="A1056" s="20" t="s">
        <v>797</v>
      </c>
      <c r="B1056" s="64"/>
      <c r="C1056" s="296">
        <v>1600</v>
      </c>
      <c r="E1056" s="114">
        <f>+B1056*C1056</f>
        <v>0</v>
      </c>
      <c r="F1056" s="307"/>
      <c r="K1056" s="21"/>
    </row>
    <row r="1057" spans="1:11" x14ac:dyDescent="0.2">
      <c r="A1057" s="20" t="s">
        <v>30</v>
      </c>
      <c r="B1057" s="300">
        <v>2</v>
      </c>
      <c r="C1057" s="114">
        <v>900</v>
      </c>
      <c r="E1057" s="114">
        <f>+B1057*C1057</f>
        <v>1800</v>
      </c>
      <c r="F1057" s="307"/>
      <c r="K1057" s="21"/>
    </row>
    <row r="1058" spans="1:11" x14ac:dyDescent="0.2">
      <c r="A1058" s="20" t="s">
        <v>374</v>
      </c>
      <c r="B1058" s="300"/>
      <c r="C1058" s="114">
        <v>1100</v>
      </c>
      <c r="E1058" s="114">
        <f>+B1058*C1058</f>
        <v>0</v>
      </c>
      <c r="F1058" s="307"/>
      <c r="K1058" s="21"/>
    </row>
    <row r="1059" spans="1:11" x14ac:dyDescent="0.2">
      <c r="A1059" s="20" t="s">
        <v>372</v>
      </c>
      <c r="B1059" s="300"/>
      <c r="C1059" s="114">
        <v>400</v>
      </c>
      <c r="E1059" s="114"/>
      <c r="F1059" s="307"/>
      <c r="K1059" s="21"/>
    </row>
    <row r="1060" spans="1:11" x14ac:dyDescent="0.2">
      <c r="A1060" s="20" t="s">
        <v>278</v>
      </c>
      <c r="B1060" s="300"/>
      <c r="C1060" s="114">
        <v>400</v>
      </c>
      <c r="E1060" s="114">
        <f>+B1060*C1060</f>
        <v>0</v>
      </c>
      <c r="F1060" s="307"/>
      <c r="K1060" s="21"/>
    </row>
    <row r="1061" spans="1:11" x14ac:dyDescent="0.2">
      <c r="A1061" s="20" t="s">
        <v>39</v>
      </c>
      <c r="B1061" s="300"/>
      <c r="C1061" s="114">
        <v>2000</v>
      </c>
      <c r="E1061" s="114">
        <f>+B1061*C1061</f>
        <v>0</v>
      </c>
      <c r="F1061" s="307"/>
      <c r="K1061" s="21"/>
    </row>
    <row r="1062" spans="1:11" ht="16" thickBot="1" x14ac:dyDescent="0.25">
      <c r="A1062" s="22" t="s">
        <v>217</v>
      </c>
      <c r="B1062" s="301"/>
      <c r="C1062" s="293">
        <v>1500</v>
      </c>
      <c r="D1062" s="25"/>
      <c r="E1062" s="303">
        <f>+B1062*C1062</f>
        <v>0</v>
      </c>
      <c r="F1062" s="306">
        <f>SUM(E1056:E1062)</f>
        <v>1800</v>
      </c>
      <c r="G1062" s="6" t="s">
        <v>30</v>
      </c>
      <c r="K1062" s="21"/>
    </row>
    <row r="1063" spans="1:11" x14ac:dyDescent="0.2">
      <c r="A1063" s="20"/>
      <c r="C1063" s="114"/>
      <c r="E1063" s="114"/>
      <c r="F1063" s="307"/>
      <c r="K1063" s="21"/>
    </row>
    <row r="1064" spans="1:11" x14ac:dyDescent="0.2">
      <c r="A1064" s="20"/>
      <c r="C1064" s="114"/>
      <c r="E1064" s="114"/>
      <c r="F1064" s="307"/>
      <c r="H1064" t="s">
        <v>783</v>
      </c>
      <c r="I1064" s="47">
        <v>15</v>
      </c>
      <c r="K1064" s="21"/>
    </row>
    <row r="1065" spans="1:11" x14ac:dyDescent="0.2">
      <c r="A1065" s="169" t="s">
        <v>129</v>
      </c>
      <c r="B1065" s="61"/>
      <c r="C1065" s="114"/>
      <c r="E1065" s="114"/>
      <c r="F1065" s="307"/>
      <c r="H1065" s="90" t="s">
        <v>784</v>
      </c>
      <c r="I1065" s="90" t="s">
        <v>785</v>
      </c>
      <c r="J1065" s="90" t="s">
        <v>786</v>
      </c>
      <c r="K1065" s="588" t="s">
        <v>787</v>
      </c>
    </row>
    <row r="1066" spans="1:11" x14ac:dyDescent="0.2">
      <c r="A1066" s="20" t="s">
        <v>791</v>
      </c>
      <c r="B1066" s="300">
        <v>80</v>
      </c>
      <c r="C1066" s="114">
        <v>60</v>
      </c>
      <c r="E1066" s="114">
        <f>+B1066*C1066</f>
        <v>4800</v>
      </c>
      <c r="F1066" s="307"/>
      <c r="G1066" t="s">
        <v>780</v>
      </c>
      <c r="H1066" s="47">
        <v>1.5</v>
      </c>
      <c r="I1066" s="47">
        <f>+I1064*H1066</f>
        <v>22.5</v>
      </c>
      <c r="J1066" s="47">
        <v>220</v>
      </c>
      <c r="K1066" s="589">
        <f>+I1066*J1066</f>
        <v>4950</v>
      </c>
    </row>
    <row r="1067" spans="1:11" x14ac:dyDescent="0.2">
      <c r="A1067" s="20" t="s">
        <v>101</v>
      </c>
      <c r="B1067" s="300"/>
      <c r="C1067" s="114">
        <v>60</v>
      </c>
      <c r="E1067" s="114">
        <f>+B1067*C1067</f>
        <v>0</v>
      </c>
      <c r="F1067" s="307"/>
      <c r="G1067" t="s">
        <v>781</v>
      </c>
      <c r="H1067" s="47">
        <v>1.5</v>
      </c>
      <c r="I1067" s="47">
        <f>+I1064*H1067</f>
        <v>22.5</v>
      </c>
      <c r="J1067" s="47">
        <v>240</v>
      </c>
      <c r="K1067" s="589">
        <f t="shared" ref="K1067:K1068" si="30">+I1067*J1067</f>
        <v>5400</v>
      </c>
    </row>
    <row r="1068" spans="1:11" x14ac:dyDescent="0.2">
      <c r="A1068" s="20" t="s">
        <v>290</v>
      </c>
      <c r="B1068" s="300"/>
      <c r="C1068" s="114">
        <v>100</v>
      </c>
      <c r="E1068" s="114">
        <f>+B1068*C1068</f>
        <v>0</v>
      </c>
      <c r="F1068" s="307"/>
      <c r="G1068" t="s">
        <v>782</v>
      </c>
      <c r="H1068" s="47">
        <v>1.5</v>
      </c>
      <c r="I1068" s="47">
        <f>+I1064*H1068</f>
        <v>22.5</v>
      </c>
      <c r="J1068" s="47">
        <v>240</v>
      </c>
      <c r="K1068" s="589">
        <f t="shared" si="30"/>
        <v>5400</v>
      </c>
    </row>
    <row r="1069" spans="1:11" x14ac:dyDescent="0.2">
      <c r="A1069" s="20" t="s">
        <v>667</v>
      </c>
      <c r="B1069" s="300"/>
      <c r="C1069" s="114">
        <v>25</v>
      </c>
      <c r="E1069" s="114">
        <f>+B1069*C1069</f>
        <v>0</v>
      </c>
      <c r="F1069" s="307"/>
      <c r="K1069" s="590">
        <f>SUM(K1066:K1068)</f>
        <v>15750</v>
      </c>
    </row>
    <row r="1070" spans="1:11" x14ac:dyDescent="0.2">
      <c r="A1070" s="20"/>
      <c r="C1070" s="114"/>
      <c r="E1070" s="114"/>
      <c r="F1070" s="307"/>
      <c r="K1070" s="21">
        <v>150</v>
      </c>
    </row>
    <row r="1071" spans="1:11" x14ac:dyDescent="0.2">
      <c r="A1071" s="20" t="s">
        <v>231</v>
      </c>
      <c r="B1071" s="300"/>
      <c r="C1071" s="114">
        <v>450</v>
      </c>
      <c r="E1071" s="114">
        <f>+B1071*C1071</f>
        <v>0</v>
      </c>
      <c r="F1071" s="307"/>
      <c r="K1071" s="591">
        <f>+K1069/K1070</f>
        <v>105</v>
      </c>
    </row>
    <row r="1072" spans="1:11" x14ac:dyDescent="0.2">
      <c r="A1072" s="20" t="s">
        <v>31</v>
      </c>
      <c r="B1072" s="300"/>
      <c r="C1072" s="114">
        <v>300</v>
      </c>
      <c r="E1072" s="114">
        <f>+B1072*C1072</f>
        <v>0</v>
      </c>
      <c r="F1072" s="307"/>
      <c r="K1072" s="21"/>
    </row>
    <row r="1073" spans="1:13" x14ac:dyDescent="0.2">
      <c r="A1073" s="20" t="s">
        <v>279</v>
      </c>
      <c r="B1073" s="300"/>
      <c r="C1073" s="114">
        <v>300</v>
      </c>
      <c r="E1073" s="114">
        <f>+B1073*C1073</f>
        <v>0</v>
      </c>
      <c r="F1073" s="307"/>
      <c r="K1073" s="21"/>
    </row>
    <row r="1074" spans="1:13" ht="16" thickBot="1" x14ac:dyDescent="0.25">
      <c r="A1074" s="22" t="s">
        <v>47</v>
      </c>
      <c r="B1074" s="304"/>
      <c r="C1074" s="303">
        <v>38</v>
      </c>
      <c r="D1074" s="25"/>
      <c r="E1074" s="293">
        <f>+B1074*C1074</f>
        <v>0</v>
      </c>
      <c r="F1074" s="306">
        <f>SUM(E1066:E1074)</f>
        <v>4800</v>
      </c>
      <c r="G1074" s="6" t="s">
        <v>281</v>
      </c>
      <c r="K1074" s="21"/>
    </row>
    <row r="1075" spans="1:13" x14ac:dyDescent="0.2">
      <c r="A1075" s="20"/>
      <c r="B1075" s="47"/>
      <c r="C1075" s="296"/>
      <c r="E1075" s="114"/>
      <c r="F1075" s="307"/>
      <c r="K1075" s="21"/>
    </row>
    <row r="1076" spans="1:13" x14ac:dyDescent="0.2">
      <c r="A1076" s="20" t="s">
        <v>44</v>
      </c>
      <c r="B1076" s="47"/>
      <c r="C1076" s="296"/>
      <c r="E1076" s="114"/>
      <c r="F1076" s="307"/>
      <c r="K1076" s="21"/>
    </row>
    <row r="1077" spans="1:13" x14ac:dyDescent="0.2">
      <c r="A1077" s="20" t="s">
        <v>684</v>
      </c>
      <c r="B1077" s="64"/>
      <c r="C1077" s="296">
        <v>35</v>
      </c>
      <c r="E1077" s="114">
        <f>+B1077*C1077</f>
        <v>0</v>
      </c>
      <c r="F1077" s="307"/>
      <c r="K1077" s="21"/>
    </row>
    <row r="1078" spans="1:13" x14ac:dyDescent="0.2">
      <c r="A1078" s="20" t="s">
        <v>765</v>
      </c>
      <c r="B1078" s="64"/>
      <c r="C1078" s="296">
        <v>800</v>
      </c>
      <c r="E1078" s="114">
        <f>+B1078*C1078</f>
        <v>0</v>
      </c>
      <c r="F1078" s="307"/>
      <c r="K1078" s="21"/>
    </row>
    <row r="1079" spans="1:13" x14ac:dyDescent="0.2">
      <c r="A1079" s="20" t="s">
        <v>382</v>
      </c>
      <c r="B1079" s="64"/>
      <c r="C1079" s="296">
        <v>25</v>
      </c>
      <c r="E1079" s="114">
        <f>+B1079*C1079</f>
        <v>0</v>
      </c>
      <c r="F1079" s="307"/>
      <c r="K1079" s="21"/>
    </row>
    <row r="1080" spans="1:13" x14ac:dyDescent="0.2">
      <c r="A1080" s="20" t="s">
        <v>768</v>
      </c>
      <c r="B1080" s="64"/>
      <c r="C1080" s="296">
        <v>8500</v>
      </c>
      <c r="E1080" s="114">
        <f>+B1080*C1080</f>
        <v>0</v>
      </c>
      <c r="F1080" s="307"/>
      <c r="K1080" s="21"/>
    </row>
    <row r="1081" spans="1:13" ht="16" thickBot="1" x14ac:dyDescent="0.25">
      <c r="A1081" s="22"/>
      <c r="B1081" s="301"/>
      <c r="C1081" s="303">
        <v>10</v>
      </c>
      <c r="D1081" s="25"/>
      <c r="E1081" s="293">
        <f>+B1081*C1081</f>
        <v>0</v>
      </c>
      <c r="F1081" s="306">
        <f>SUM(E1077:E1081)</f>
        <v>0</v>
      </c>
      <c r="G1081" s="6" t="s">
        <v>282</v>
      </c>
      <c r="K1081" s="21"/>
    </row>
    <row r="1082" spans="1:13" x14ac:dyDescent="0.2">
      <c r="A1082" s="20"/>
      <c r="K1082" s="21"/>
    </row>
    <row r="1083" spans="1:13" ht="16" thickBot="1" x14ac:dyDescent="0.25">
      <c r="A1083" s="22"/>
      <c r="B1083" s="25"/>
      <c r="C1083" s="25"/>
      <c r="D1083" s="25"/>
      <c r="E1083" s="25"/>
      <c r="F1083" s="25"/>
      <c r="G1083" s="25"/>
      <c r="H1083" s="25"/>
      <c r="I1083" s="25"/>
      <c r="J1083" s="25"/>
      <c r="K1083" s="23"/>
    </row>
    <row r="1084" spans="1:13" ht="24" x14ac:dyDescent="0.3">
      <c r="A1084" s="18"/>
      <c r="B1084" s="24"/>
      <c r="C1084" s="297" t="s">
        <v>800</v>
      </c>
      <c r="D1084" s="24"/>
      <c r="E1084" s="24"/>
      <c r="F1084" s="24"/>
      <c r="G1084" s="24"/>
      <c r="H1084" s="24"/>
      <c r="I1084" s="24"/>
      <c r="J1084" s="24"/>
      <c r="K1084" s="19"/>
    </row>
    <row r="1085" spans="1:13" x14ac:dyDescent="0.2">
      <c r="A1085" s="20"/>
      <c r="K1085" s="21"/>
    </row>
    <row r="1086" spans="1:13" x14ac:dyDescent="0.2">
      <c r="A1086" s="20"/>
      <c r="G1086" t="s">
        <v>280</v>
      </c>
      <c r="K1086" s="21"/>
    </row>
    <row r="1087" spans="1:13" x14ac:dyDescent="0.2">
      <c r="A1087" s="20"/>
      <c r="C1087" s="62" t="s">
        <v>88</v>
      </c>
      <c r="F1087" s="62" t="s">
        <v>42</v>
      </c>
      <c r="H1087" s="188" t="s">
        <v>88</v>
      </c>
      <c r="K1087" s="21"/>
      <c r="M1087">
        <v>250</v>
      </c>
    </row>
    <row r="1088" spans="1:13" x14ac:dyDescent="0.2">
      <c r="A1088" s="20" t="s">
        <v>143</v>
      </c>
      <c r="C1088" s="302">
        <v>345</v>
      </c>
      <c r="F1088" s="64">
        <v>150</v>
      </c>
      <c r="G1088" s="138">
        <f>+F1088/20</f>
        <v>7.5</v>
      </c>
      <c r="H1088" s="299">
        <f>+F1088*C1088</f>
        <v>51750</v>
      </c>
      <c r="J1088">
        <v>210</v>
      </c>
      <c r="K1088" s="287" t="s">
        <v>643</v>
      </c>
      <c r="M1088">
        <v>90</v>
      </c>
    </row>
    <row r="1089" spans="1:13" x14ac:dyDescent="0.2">
      <c r="A1089" s="20"/>
      <c r="C1089" s="302"/>
      <c r="F1089" s="64"/>
      <c r="G1089" s="138">
        <f>+F1089/20</f>
        <v>0</v>
      </c>
      <c r="H1089" s="299">
        <f>+F1089*C1089</f>
        <v>0</v>
      </c>
      <c r="K1089" s="287"/>
      <c r="M1089">
        <v>160</v>
      </c>
    </row>
    <row r="1090" spans="1:13" x14ac:dyDescent="0.2">
      <c r="A1090" s="20" t="s">
        <v>768</v>
      </c>
      <c r="C1090" s="302"/>
      <c r="F1090" s="64"/>
      <c r="G1090" s="138"/>
      <c r="H1090" s="298">
        <f t="shared" ref="H1090:H1095" si="31">+F1090*C1090</f>
        <v>0</v>
      </c>
      <c r="K1090" s="287"/>
      <c r="M1090">
        <f>SUM(M1087:M1089)</f>
        <v>500</v>
      </c>
    </row>
    <row r="1091" spans="1:13" x14ac:dyDescent="0.2">
      <c r="A1091" s="20" t="s">
        <v>794</v>
      </c>
      <c r="C1091" s="302"/>
      <c r="F1091" s="64"/>
      <c r="H1091" s="298">
        <f t="shared" si="31"/>
        <v>0</v>
      </c>
      <c r="K1091" s="287"/>
    </row>
    <row r="1092" spans="1:13" x14ac:dyDescent="0.2">
      <c r="A1092" s="20" t="s">
        <v>795</v>
      </c>
      <c r="C1092" s="302"/>
      <c r="D1092" s="133">
        <f>+C1092/300</f>
        <v>0</v>
      </c>
      <c r="F1092" s="64"/>
      <c r="H1092" s="298">
        <f t="shared" si="31"/>
        <v>0</v>
      </c>
      <c r="K1092" s="21"/>
      <c r="M1092">
        <v>28000</v>
      </c>
    </row>
    <row r="1093" spans="1:13" x14ac:dyDescent="0.2">
      <c r="A1093" s="20" t="s">
        <v>515</v>
      </c>
      <c r="C1093" s="302"/>
      <c r="F1093" s="64"/>
      <c r="H1093" s="298">
        <f t="shared" si="31"/>
        <v>0</v>
      </c>
      <c r="K1093" s="21"/>
      <c r="M1093">
        <f>+M1092/M1090</f>
        <v>56</v>
      </c>
    </row>
    <row r="1094" spans="1:13" x14ac:dyDescent="0.2">
      <c r="A1094" s="20"/>
      <c r="C1094" s="302"/>
      <c r="F1094" s="122"/>
      <c r="H1094" s="298">
        <f t="shared" si="31"/>
        <v>0</v>
      </c>
      <c r="K1094" s="21"/>
    </row>
    <row r="1095" spans="1:13" x14ac:dyDescent="0.2">
      <c r="A1095" s="20"/>
      <c r="C1095" s="308"/>
      <c r="F1095" s="122"/>
      <c r="H1095" s="298">
        <f t="shared" si="31"/>
        <v>0</v>
      </c>
      <c r="K1095" s="21"/>
    </row>
    <row r="1096" spans="1:13" x14ac:dyDescent="0.2">
      <c r="A1096" s="20"/>
      <c r="F1096" s="107" t="s">
        <v>90</v>
      </c>
      <c r="G1096" s="107"/>
      <c r="H1096" s="185">
        <f>SUM(H1088:H1095)</f>
        <v>51750</v>
      </c>
      <c r="K1096" s="21"/>
    </row>
    <row r="1097" spans="1:13" x14ac:dyDescent="0.2">
      <c r="A1097" s="20"/>
      <c r="C1097" s="168"/>
      <c r="F1097" s="105" t="s">
        <v>107</v>
      </c>
      <c r="G1097" s="105"/>
      <c r="H1097" s="186">
        <f>+F1103</f>
        <v>30450</v>
      </c>
      <c r="J1097">
        <v>500</v>
      </c>
      <c r="K1097" s="21"/>
    </row>
    <row r="1098" spans="1:13" ht="16" thickBot="1" x14ac:dyDescent="0.25">
      <c r="A1098" s="20"/>
      <c r="F1098" s="103" t="s">
        <v>118</v>
      </c>
      <c r="G1098" s="103"/>
      <c r="H1098" s="187">
        <f>+H1096-H1097</f>
        <v>21300</v>
      </c>
      <c r="J1098">
        <v>20</v>
      </c>
      <c r="K1098" s="21"/>
    </row>
    <row r="1099" spans="1:13" ht="16" thickTop="1" x14ac:dyDescent="0.2">
      <c r="A1099" s="20"/>
      <c r="F1099" t="s">
        <v>106</v>
      </c>
      <c r="H1099" s="111"/>
      <c r="J1099">
        <f>+J1097/J1098</f>
        <v>25</v>
      </c>
      <c r="K1099" s="21"/>
    </row>
    <row r="1100" spans="1:13" x14ac:dyDescent="0.2">
      <c r="A1100" s="20"/>
      <c r="F1100" s="128" t="s">
        <v>124</v>
      </c>
      <c r="G1100" s="128"/>
      <c r="H1100" s="129">
        <f>+H1096-H1097-H1099</f>
        <v>21300</v>
      </c>
      <c r="K1100" s="21"/>
    </row>
    <row r="1101" spans="1:13" x14ac:dyDescent="0.2">
      <c r="A1101" s="20"/>
      <c r="K1101" s="21"/>
    </row>
    <row r="1102" spans="1:13" x14ac:dyDescent="0.2">
      <c r="A1102" s="20"/>
      <c r="K1102" s="21"/>
    </row>
    <row r="1103" spans="1:13" ht="21" x14ac:dyDescent="0.25">
      <c r="A1103" s="20"/>
      <c r="B1103" s="62" t="s">
        <v>42</v>
      </c>
      <c r="C1103" s="62" t="s">
        <v>112</v>
      </c>
      <c r="F1103" s="283">
        <f>SUM(F1106:F1136)</f>
        <v>30450</v>
      </c>
      <c r="G1103" s="305">
        <f>+F1103/F1088</f>
        <v>203</v>
      </c>
      <c r="K1103" s="21"/>
    </row>
    <row r="1104" spans="1:13" x14ac:dyDescent="0.2">
      <c r="A1104" s="711" t="s">
        <v>29</v>
      </c>
      <c r="B1104" s="712"/>
      <c r="K1104" s="21"/>
    </row>
    <row r="1105" spans="1:11" x14ac:dyDescent="0.2">
      <c r="A1105" s="20" t="s">
        <v>189</v>
      </c>
      <c r="B1105" s="64">
        <v>3</v>
      </c>
      <c r="C1105" s="114">
        <v>850</v>
      </c>
      <c r="E1105" s="114">
        <f>+B1105*C1105</f>
        <v>2550</v>
      </c>
      <c r="F1105" s="114"/>
      <c r="K1105" s="21"/>
    </row>
    <row r="1106" spans="1:11" x14ac:dyDescent="0.2">
      <c r="A1106" s="20" t="s">
        <v>26</v>
      </c>
      <c r="B1106" s="64">
        <v>1</v>
      </c>
      <c r="C1106" s="114">
        <v>2100</v>
      </c>
      <c r="E1106" s="114">
        <f>+B1106*C1106</f>
        <v>2100</v>
      </c>
      <c r="F1106" s="114"/>
      <c r="K1106" s="21"/>
    </row>
    <row r="1107" spans="1:11" x14ac:dyDescent="0.2">
      <c r="A1107" s="20"/>
      <c r="B1107" s="64"/>
      <c r="C1107" s="114"/>
      <c r="E1107" s="114">
        <f>+B1107*C1107</f>
        <v>0</v>
      </c>
      <c r="F1107" s="114"/>
      <c r="K1107" s="21"/>
    </row>
    <row r="1108" spans="1:11" ht="16" thickBot="1" x14ac:dyDescent="0.25">
      <c r="A1108" s="22" t="s">
        <v>200</v>
      </c>
      <c r="B1108" s="301">
        <v>1</v>
      </c>
      <c r="C1108" s="293">
        <v>3000</v>
      </c>
      <c r="D1108" s="25"/>
      <c r="E1108" s="114">
        <f>+B1108*C1108</f>
        <v>3000</v>
      </c>
      <c r="F1108" s="306">
        <f>SUM(E1105:E1108)</f>
        <v>7650</v>
      </c>
      <c r="G1108" s="6" t="s">
        <v>28</v>
      </c>
      <c r="K1108" s="21"/>
    </row>
    <row r="1109" spans="1:11" x14ac:dyDescent="0.2">
      <c r="A1109" s="20"/>
      <c r="C1109" s="114"/>
      <c r="E1109" s="114"/>
      <c r="F1109" s="307"/>
      <c r="K1109" s="21"/>
    </row>
    <row r="1110" spans="1:11" x14ac:dyDescent="0.2">
      <c r="A1110" s="20" t="s">
        <v>797</v>
      </c>
      <c r="B1110" s="64"/>
      <c r="C1110" s="296">
        <v>1600</v>
      </c>
      <c r="E1110" s="114">
        <f>+B1110*C1110</f>
        <v>0</v>
      </c>
      <c r="F1110" s="307"/>
      <c r="K1110" s="21"/>
    </row>
    <row r="1111" spans="1:11" x14ac:dyDescent="0.2">
      <c r="A1111" s="20" t="s">
        <v>30</v>
      </c>
      <c r="B1111" s="300">
        <v>2</v>
      </c>
      <c r="C1111" s="114">
        <v>900</v>
      </c>
      <c r="E1111" s="114">
        <f>+B1111*C1111</f>
        <v>1800</v>
      </c>
      <c r="F1111" s="307"/>
      <c r="K1111" s="21"/>
    </row>
    <row r="1112" spans="1:11" x14ac:dyDescent="0.2">
      <c r="A1112" s="20" t="s">
        <v>374</v>
      </c>
      <c r="B1112" s="300"/>
      <c r="C1112" s="114">
        <v>1100</v>
      </c>
      <c r="E1112" s="114">
        <f>+B1112*C1112</f>
        <v>0</v>
      </c>
      <c r="F1112" s="307"/>
      <c r="K1112" s="21"/>
    </row>
    <row r="1113" spans="1:11" x14ac:dyDescent="0.2">
      <c r="A1113" s="20" t="s">
        <v>372</v>
      </c>
      <c r="B1113" s="300"/>
      <c r="C1113" s="114">
        <v>400</v>
      </c>
      <c r="E1113" s="114"/>
      <c r="F1113" s="307"/>
      <c r="K1113" s="21"/>
    </row>
    <row r="1114" spans="1:11" x14ac:dyDescent="0.2">
      <c r="A1114" s="20" t="s">
        <v>278</v>
      </c>
      <c r="B1114" s="300"/>
      <c r="C1114" s="114">
        <v>400</v>
      </c>
      <c r="E1114" s="114">
        <f>+B1114*C1114</f>
        <v>0</v>
      </c>
      <c r="F1114" s="307"/>
      <c r="K1114" s="21"/>
    </row>
    <row r="1115" spans="1:11" x14ac:dyDescent="0.2">
      <c r="A1115" s="20" t="s">
        <v>39</v>
      </c>
      <c r="B1115" s="300">
        <v>1</v>
      </c>
      <c r="C1115" s="114">
        <v>2000</v>
      </c>
      <c r="E1115" s="114">
        <f>+B1115*C1115</f>
        <v>2000</v>
      </c>
      <c r="F1115" s="307"/>
      <c r="K1115" s="21"/>
    </row>
    <row r="1116" spans="1:11" ht="16" thickBot="1" x14ac:dyDescent="0.25">
      <c r="A1116" s="22" t="s">
        <v>217</v>
      </c>
      <c r="B1116" s="301">
        <v>1</v>
      </c>
      <c r="C1116" s="293">
        <v>1500</v>
      </c>
      <c r="D1116" s="25"/>
      <c r="E1116" s="303">
        <f>+B1116*C1116</f>
        <v>1500</v>
      </c>
      <c r="F1116" s="306">
        <f>SUM(E1110:E1116)</f>
        <v>5300</v>
      </c>
      <c r="G1116" s="6" t="s">
        <v>30</v>
      </c>
      <c r="K1116" s="21"/>
    </row>
    <row r="1117" spans="1:11" x14ac:dyDescent="0.2">
      <c r="A1117" s="20"/>
      <c r="C1117" s="114"/>
      <c r="E1117" s="114"/>
      <c r="F1117" s="307"/>
      <c r="K1117" s="21"/>
    </row>
    <row r="1118" spans="1:11" x14ac:dyDescent="0.2">
      <c r="A1118" s="20"/>
      <c r="C1118" s="114"/>
      <c r="E1118" s="114"/>
      <c r="F1118" s="307"/>
      <c r="H1118" t="s">
        <v>783</v>
      </c>
      <c r="I1118" s="47">
        <v>15</v>
      </c>
      <c r="K1118" s="21"/>
    </row>
    <row r="1119" spans="1:11" x14ac:dyDescent="0.2">
      <c r="A1119" s="169" t="s">
        <v>129</v>
      </c>
      <c r="B1119" s="61"/>
      <c r="C1119" s="114"/>
      <c r="E1119" s="114"/>
      <c r="F1119" s="307"/>
      <c r="H1119" s="90" t="s">
        <v>784</v>
      </c>
      <c r="I1119" s="90" t="s">
        <v>785</v>
      </c>
      <c r="J1119" s="90" t="s">
        <v>786</v>
      </c>
      <c r="K1119" s="588" t="s">
        <v>787</v>
      </c>
    </row>
    <row r="1120" spans="1:11" x14ac:dyDescent="0.2">
      <c r="A1120" s="20" t="s">
        <v>791</v>
      </c>
      <c r="B1120" s="300">
        <v>150</v>
      </c>
      <c r="C1120" s="114">
        <v>100</v>
      </c>
      <c r="E1120" s="114">
        <f>+B1120*C1120</f>
        <v>15000</v>
      </c>
      <c r="F1120" s="307"/>
      <c r="G1120" t="s">
        <v>780</v>
      </c>
      <c r="H1120" s="47">
        <v>1.5</v>
      </c>
      <c r="I1120" s="47">
        <f>+I1118*H1120</f>
        <v>22.5</v>
      </c>
      <c r="J1120" s="47">
        <v>220</v>
      </c>
      <c r="K1120" s="589">
        <f>+I1120*J1120</f>
        <v>4950</v>
      </c>
    </row>
    <row r="1121" spans="1:11" x14ac:dyDescent="0.2">
      <c r="A1121" s="20" t="s">
        <v>101</v>
      </c>
      <c r="B1121" s="300"/>
      <c r="C1121" s="114">
        <v>60</v>
      </c>
      <c r="E1121" s="114">
        <f>+B1121*C1121</f>
        <v>0</v>
      </c>
      <c r="F1121" s="307"/>
      <c r="G1121" t="s">
        <v>781</v>
      </c>
      <c r="H1121" s="47">
        <v>1.5</v>
      </c>
      <c r="I1121" s="47">
        <f>+I1118*H1121</f>
        <v>22.5</v>
      </c>
      <c r="J1121" s="47">
        <v>240</v>
      </c>
      <c r="K1121" s="589">
        <f t="shared" ref="K1121:K1122" si="32">+I1121*J1121</f>
        <v>5400</v>
      </c>
    </row>
    <row r="1122" spans="1:11" x14ac:dyDescent="0.2">
      <c r="A1122" s="20" t="s">
        <v>290</v>
      </c>
      <c r="B1122" s="300"/>
      <c r="C1122" s="114">
        <v>100</v>
      </c>
      <c r="E1122" s="114">
        <f>+B1122*C1122</f>
        <v>0</v>
      </c>
      <c r="F1122" s="307"/>
      <c r="G1122" t="s">
        <v>782</v>
      </c>
      <c r="H1122" s="47">
        <v>1.5</v>
      </c>
      <c r="I1122" s="47">
        <f>+I1118*H1122</f>
        <v>22.5</v>
      </c>
      <c r="J1122" s="47">
        <v>240</v>
      </c>
      <c r="K1122" s="589">
        <f t="shared" si="32"/>
        <v>5400</v>
      </c>
    </row>
    <row r="1123" spans="1:11" x14ac:dyDescent="0.2">
      <c r="A1123" s="20" t="s">
        <v>667</v>
      </c>
      <c r="B1123" s="300"/>
      <c r="C1123" s="114">
        <v>25</v>
      </c>
      <c r="E1123" s="114">
        <f>+B1123*C1123</f>
        <v>0</v>
      </c>
      <c r="F1123" s="307"/>
      <c r="K1123" s="590">
        <f>SUM(K1120:K1122)</f>
        <v>15750</v>
      </c>
    </row>
    <row r="1124" spans="1:11" x14ac:dyDescent="0.2">
      <c r="A1124" s="20"/>
      <c r="C1124" s="114"/>
      <c r="E1124" s="114"/>
      <c r="F1124" s="307"/>
      <c r="K1124" s="21">
        <v>150</v>
      </c>
    </row>
    <row r="1125" spans="1:11" x14ac:dyDescent="0.2">
      <c r="A1125" s="20" t="s">
        <v>231</v>
      </c>
      <c r="B1125" s="300"/>
      <c r="C1125" s="114">
        <v>450</v>
      </c>
      <c r="E1125" s="114">
        <f>+B1125*C1125</f>
        <v>0</v>
      </c>
      <c r="F1125" s="307"/>
      <c r="K1125" s="591">
        <f>+K1123/K1124</f>
        <v>105</v>
      </c>
    </row>
    <row r="1126" spans="1:11" x14ac:dyDescent="0.2">
      <c r="A1126" s="20" t="s">
        <v>31</v>
      </c>
      <c r="B1126" s="300"/>
      <c r="C1126" s="114">
        <v>300</v>
      </c>
      <c r="E1126" s="114">
        <f>+B1126*C1126</f>
        <v>0</v>
      </c>
      <c r="F1126" s="307"/>
      <c r="K1126" s="21"/>
    </row>
    <row r="1127" spans="1:11" x14ac:dyDescent="0.2">
      <c r="A1127" s="20" t="s">
        <v>279</v>
      </c>
      <c r="B1127" s="300"/>
      <c r="C1127" s="114">
        <v>300</v>
      </c>
      <c r="E1127" s="114">
        <f>+B1127*C1127</f>
        <v>0</v>
      </c>
      <c r="F1127" s="307"/>
      <c r="K1127" s="21"/>
    </row>
    <row r="1128" spans="1:11" ht="16" thickBot="1" x14ac:dyDescent="0.25">
      <c r="A1128" s="22" t="s">
        <v>47</v>
      </c>
      <c r="B1128" s="304"/>
      <c r="C1128" s="303">
        <v>38</v>
      </c>
      <c r="D1128" s="25"/>
      <c r="E1128" s="293">
        <f>+B1128*C1128</f>
        <v>0</v>
      </c>
      <c r="F1128" s="306">
        <f>SUM(E1120:E1128)</f>
        <v>15000</v>
      </c>
      <c r="G1128" s="6" t="s">
        <v>281</v>
      </c>
      <c r="K1128" s="21"/>
    </row>
    <row r="1129" spans="1:11" x14ac:dyDescent="0.2">
      <c r="A1129" s="20"/>
      <c r="B1129" s="47"/>
      <c r="C1129" s="296"/>
      <c r="E1129" s="114"/>
      <c r="F1129" s="307"/>
      <c r="K1129" s="21"/>
    </row>
    <row r="1130" spans="1:11" x14ac:dyDescent="0.2">
      <c r="A1130" s="20" t="s">
        <v>44</v>
      </c>
      <c r="B1130" s="47"/>
      <c r="C1130" s="296"/>
      <c r="E1130" s="114"/>
      <c r="F1130" s="307"/>
      <c r="K1130" s="21"/>
    </row>
    <row r="1131" spans="1:11" x14ac:dyDescent="0.2">
      <c r="A1131" s="20" t="s">
        <v>684</v>
      </c>
      <c r="B1131" s="64"/>
      <c r="C1131" s="296">
        <v>35</v>
      </c>
      <c r="E1131" s="114">
        <f>+B1131*C1131</f>
        <v>0</v>
      </c>
      <c r="F1131" s="307"/>
      <c r="K1131" s="21"/>
    </row>
    <row r="1132" spans="1:11" x14ac:dyDescent="0.2">
      <c r="A1132" s="20" t="s">
        <v>765</v>
      </c>
      <c r="B1132" s="64"/>
      <c r="C1132" s="296">
        <v>800</v>
      </c>
      <c r="E1132" s="114">
        <f>+B1132*C1132</f>
        <v>0</v>
      </c>
      <c r="F1132" s="307"/>
      <c r="K1132" s="21"/>
    </row>
    <row r="1133" spans="1:11" x14ac:dyDescent="0.2">
      <c r="A1133" s="20" t="s">
        <v>382</v>
      </c>
      <c r="B1133" s="64"/>
      <c r="C1133" s="296">
        <v>25</v>
      </c>
      <c r="E1133" s="114">
        <f>+B1133*C1133</f>
        <v>0</v>
      </c>
      <c r="F1133" s="307"/>
      <c r="K1133" s="21"/>
    </row>
    <row r="1134" spans="1:11" x14ac:dyDescent="0.2">
      <c r="A1134" s="20" t="s">
        <v>768</v>
      </c>
      <c r="B1134" s="64">
        <v>1</v>
      </c>
      <c r="C1134" s="296">
        <v>2500</v>
      </c>
      <c r="E1134" s="114">
        <f>+B1134*C1134</f>
        <v>2500</v>
      </c>
      <c r="F1134" s="307"/>
      <c r="K1134" s="21"/>
    </row>
    <row r="1135" spans="1:11" ht="16" thickBot="1" x14ac:dyDescent="0.25">
      <c r="A1135" s="22"/>
      <c r="B1135" s="301"/>
      <c r="C1135" s="303">
        <v>10</v>
      </c>
      <c r="D1135" s="25"/>
      <c r="E1135" s="293">
        <f>+B1135*C1135</f>
        <v>0</v>
      </c>
      <c r="F1135" s="306">
        <f>SUM(E1131:E1135)</f>
        <v>2500</v>
      </c>
      <c r="G1135" s="6" t="s">
        <v>282</v>
      </c>
      <c r="K1135" s="21"/>
    </row>
    <row r="1136" spans="1:11" x14ac:dyDescent="0.2">
      <c r="A1136" s="20"/>
      <c r="K1136" s="21"/>
    </row>
    <row r="1137" spans="1:11" ht="16" thickBot="1" x14ac:dyDescent="0.25">
      <c r="A1137" s="22"/>
      <c r="B1137" s="25"/>
      <c r="C1137" s="25"/>
      <c r="D1137" s="25"/>
      <c r="E1137" s="25"/>
      <c r="F1137" s="25"/>
      <c r="G1137" s="25"/>
      <c r="H1137" s="25"/>
      <c r="I1137" s="25"/>
      <c r="J1137" s="25"/>
      <c r="K1137" s="23"/>
    </row>
    <row r="1138" spans="1:11" ht="24" x14ac:dyDescent="0.3">
      <c r="A1138" s="18"/>
      <c r="B1138" s="24"/>
      <c r="C1138" s="297" t="s">
        <v>801</v>
      </c>
      <c r="D1138" s="24"/>
      <c r="E1138" s="24"/>
      <c r="F1138" s="24"/>
      <c r="G1138" s="24"/>
      <c r="H1138" s="24"/>
      <c r="I1138" s="24"/>
      <c r="J1138" s="24"/>
      <c r="K1138" s="19"/>
    </row>
    <row r="1139" spans="1:11" x14ac:dyDescent="0.2">
      <c r="A1139" s="20"/>
      <c r="K1139" s="21"/>
    </row>
    <row r="1140" spans="1:11" x14ac:dyDescent="0.2">
      <c r="A1140" s="20"/>
      <c r="G1140" t="s">
        <v>280</v>
      </c>
      <c r="K1140" s="21"/>
    </row>
    <row r="1141" spans="1:11" x14ac:dyDescent="0.2">
      <c r="A1141" s="20"/>
      <c r="C1141" s="62" t="s">
        <v>88</v>
      </c>
      <c r="F1141" s="62" t="s">
        <v>42</v>
      </c>
      <c r="H1141" s="188" t="s">
        <v>88</v>
      </c>
      <c r="K1141" s="21"/>
    </row>
    <row r="1142" spans="1:11" x14ac:dyDescent="0.2">
      <c r="A1142" s="20" t="s">
        <v>143</v>
      </c>
      <c r="C1142" s="302">
        <v>340</v>
      </c>
      <c r="F1142" s="64">
        <v>125</v>
      </c>
      <c r="G1142" s="138">
        <f>+F1142/20</f>
        <v>6.25</v>
      </c>
      <c r="H1142" s="299">
        <f>+F1142*C1142</f>
        <v>42500</v>
      </c>
      <c r="J1142">
        <v>210</v>
      </c>
      <c r="K1142" s="287" t="s">
        <v>643</v>
      </c>
    </row>
    <row r="1143" spans="1:11" x14ac:dyDescent="0.2">
      <c r="A1143" s="20" t="s">
        <v>51</v>
      </c>
      <c r="C1143" s="302">
        <v>80</v>
      </c>
      <c r="F1143" s="64">
        <v>90</v>
      </c>
      <c r="G1143" s="138">
        <v>2</v>
      </c>
      <c r="H1143" s="299">
        <f>+F1143*C1143</f>
        <v>7200</v>
      </c>
      <c r="K1143" s="287"/>
    </row>
    <row r="1144" spans="1:11" x14ac:dyDescent="0.2">
      <c r="A1144" s="20" t="s">
        <v>802</v>
      </c>
      <c r="C1144" s="302">
        <v>375</v>
      </c>
      <c r="F1144" s="64">
        <v>125</v>
      </c>
      <c r="G1144" s="138"/>
      <c r="H1144" s="298">
        <f t="shared" ref="H1144:H1149" si="33">+F1144*C1144</f>
        <v>46875</v>
      </c>
      <c r="K1144" s="287"/>
    </row>
    <row r="1145" spans="1:11" x14ac:dyDescent="0.2">
      <c r="A1145" s="20" t="s">
        <v>794</v>
      </c>
      <c r="C1145" s="302"/>
      <c r="F1145" s="64"/>
      <c r="H1145" s="298">
        <f t="shared" si="33"/>
        <v>0</v>
      </c>
      <c r="K1145" s="287"/>
    </row>
    <row r="1146" spans="1:11" x14ac:dyDescent="0.2">
      <c r="A1146" s="20" t="s">
        <v>795</v>
      </c>
      <c r="C1146" s="302"/>
      <c r="D1146" s="133">
        <f>+C1146/300</f>
        <v>0</v>
      </c>
      <c r="F1146" s="64"/>
      <c r="H1146" s="298">
        <f t="shared" si="33"/>
        <v>0</v>
      </c>
      <c r="K1146" s="21"/>
    </row>
    <row r="1147" spans="1:11" x14ac:dyDescent="0.2">
      <c r="A1147" s="20" t="s">
        <v>515</v>
      </c>
      <c r="C1147" s="302"/>
      <c r="F1147" s="64"/>
      <c r="H1147" s="298">
        <f t="shared" si="33"/>
        <v>0</v>
      </c>
      <c r="K1147" s="21"/>
    </row>
    <row r="1148" spans="1:11" x14ac:dyDescent="0.2">
      <c r="A1148" s="20"/>
      <c r="C1148" s="302"/>
      <c r="F1148" s="122"/>
      <c r="H1148" s="298">
        <f t="shared" si="33"/>
        <v>0</v>
      </c>
      <c r="K1148" s="21"/>
    </row>
    <row r="1149" spans="1:11" x14ac:dyDescent="0.2">
      <c r="A1149" s="20"/>
      <c r="C1149" s="308"/>
      <c r="F1149" s="122"/>
      <c r="H1149" s="298">
        <f t="shared" si="33"/>
        <v>0</v>
      </c>
      <c r="K1149" s="21"/>
    </row>
    <row r="1150" spans="1:11" x14ac:dyDescent="0.2">
      <c r="A1150" s="20"/>
      <c r="F1150" s="107" t="s">
        <v>90</v>
      </c>
      <c r="G1150" s="107"/>
      <c r="H1150" s="185">
        <f>SUM(H1142:H1149)</f>
        <v>96575</v>
      </c>
      <c r="K1150" s="21"/>
    </row>
    <row r="1151" spans="1:11" x14ac:dyDescent="0.2">
      <c r="A1151" s="20"/>
      <c r="C1151" s="168"/>
      <c r="F1151" s="105" t="s">
        <v>107</v>
      </c>
      <c r="G1151" s="105"/>
      <c r="H1151" s="186">
        <f>+F1157</f>
        <v>51635</v>
      </c>
      <c r="J1151">
        <v>500</v>
      </c>
      <c r="K1151" s="21"/>
    </row>
    <row r="1152" spans="1:11" ht="16" thickBot="1" x14ac:dyDescent="0.25">
      <c r="A1152" s="20"/>
      <c r="F1152" s="103" t="s">
        <v>118</v>
      </c>
      <c r="G1152" s="103"/>
      <c r="H1152" s="187">
        <f>+H1150-H1151</f>
        <v>44940</v>
      </c>
      <c r="J1152">
        <v>20</v>
      </c>
      <c r="K1152" s="21"/>
    </row>
    <row r="1153" spans="1:11" ht="16" thickTop="1" x14ac:dyDescent="0.2">
      <c r="A1153" s="20"/>
      <c r="F1153" t="s">
        <v>106</v>
      </c>
      <c r="H1153" s="111"/>
      <c r="J1153">
        <f>+J1151/J1152</f>
        <v>25</v>
      </c>
      <c r="K1153" s="21"/>
    </row>
    <row r="1154" spans="1:11" x14ac:dyDescent="0.2">
      <c r="A1154" s="20"/>
      <c r="F1154" s="128" t="s">
        <v>124</v>
      </c>
      <c r="G1154" s="128"/>
      <c r="H1154" s="129">
        <f>+H1150-H1151-H1153</f>
        <v>44940</v>
      </c>
      <c r="K1154" s="21"/>
    </row>
    <row r="1155" spans="1:11" x14ac:dyDescent="0.2">
      <c r="A1155" s="20"/>
      <c r="K1155" s="21"/>
    </row>
    <row r="1156" spans="1:11" x14ac:dyDescent="0.2">
      <c r="A1156" s="20"/>
      <c r="K1156" s="21"/>
    </row>
    <row r="1157" spans="1:11" ht="21" x14ac:dyDescent="0.25">
      <c r="A1157" s="20"/>
      <c r="B1157" s="62" t="s">
        <v>42</v>
      </c>
      <c r="C1157" s="62" t="s">
        <v>112</v>
      </c>
      <c r="F1157" s="283">
        <f>SUM(F1160:F1190)</f>
        <v>51635</v>
      </c>
      <c r="G1157" s="305">
        <f>+F1157/F1142</f>
        <v>413.08</v>
      </c>
      <c r="K1157" s="21"/>
    </row>
    <row r="1158" spans="1:11" x14ac:dyDescent="0.2">
      <c r="A1158" s="711" t="s">
        <v>29</v>
      </c>
      <c r="B1158" s="712"/>
      <c r="K1158" s="21"/>
    </row>
    <row r="1159" spans="1:11" x14ac:dyDescent="0.2">
      <c r="A1159" s="20" t="s">
        <v>189</v>
      </c>
      <c r="B1159" s="64">
        <v>5</v>
      </c>
      <c r="C1159" s="114">
        <v>850</v>
      </c>
      <c r="E1159" s="114">
        <f>+B1159*C1159</f>
        <v>4250</v>
      </c>
      <c r="F1159" s="114"/>
      <c r="K1159" s="21"/>
    </row>
    <row r="1160" spans="1:11" x14ac:dyDescent="0.2">
      <c r="A1160" s="20" t="s">
        <v>26</v>
      </c>
      <c r="B1160" s="64">
        <v>1</v>
      </c>
      <c r="C1160" s="114">
        <v>2100</v>
      </c>
      <c r="E1160" s="114">
        <f>+B1160*C1160</f>
        <v>2100</v>
      </c>
      <c r="F1160" s="114"/>
      <c r="K1160" s="21"/>
    </row>
    <row r="1161" spans="1:11" x14ac:dyDescent="0.2">
      <c r="A1161" s="20"/>
      <c r="B1161" s="64"/>
      <c r="C1161" s="114"/>
      <c r="E1161" s="114">
        <f>+B1161*C1161</f>
        <v>0</v>
      </c>
      <c r="F1161" s="114"/>
      <c r="K1161" s="21"/>
    </row>
    <row r="1162" spans="1:11" ht="16" thickBot="1" x14ac:dyDescent="0.25">
      <c r="A1162" s="22" t="s">
        <v>200</v>
      </c>
      <c r="B1162" s="301">
        <v>1</v>
      </c>
      <c r="C1162" s="293">
        <v>3000</v>
      </c>
      <c r="D1162" s="25"/>
      <c r="E1162" s="114">
        <f>+B1162*C1162</f>
        <v>3000</v>
      </c>
      <c r="F1162" s="306">
        <f>SUM(E1159:E1162)</f>
        <v>9350</v>
      </c>
      <c r="G1162" s="6" t="s">
        <v>28</v>
      </c>
      <c r="K1162" s="21"/>
    </row>
    <row r="1163" spans="1:11" x14ac:dyDescent="0.2">
      <c r="A1163" s="20"/>
      <c r="C1163" s="114"/>
      <c r="E1163" s="114"/>
      <c r="F1163" s="307"/>
      <c r="K1163" s="21"/>
    </row>
    <row r="1164" spans="1:11" x14ac:dyDescent="0.2">
      <c r="A1164" s="20" t="s">
        <v>797</v>
      </c>
      <c r="B1164" s="64">
        <v>1</v>
      </c>
      <c r="C1164" s="296">
        <v>1400</v>
      </c>
      <c r="E1164" s="114">
        <f>+B1164*C1164</f>
        <v>1400</v>
      </c>
      <c r="F1164" s="307"/>
      <c r="K1164" s="21"/>
    </row>
    <row r="1165" spans="1:11" x14ac:dyDescent="0.2">
      <c r="A1165" s="20" t="s">
        <v>30</v>
      </c>
      <c r="B1165" s="300">
        <v>11</v>
      </c>
      <c r="C1165" s="114">
        <v>700</v>
      </c>
      <c r="E1165" s="114">
        <f>+B1165*C1165</f>
        <v>7700</v>
      </c>
      <c r="F1165" s="307"/>
      <c r="K1165" s="21"/>
    </row>
    <row r="1166" spans="1:11" x14ac:dyDescent="0.2">
      <c r="A1166" s="20" t="s">
        <v>374</v>
      </c>
      <c r="B1166" s="300"/>
      <c r="C1166" s="114">
        <v>1100</v>
      </c>
      <c r="E1166" s="114">
        <f>+B1166*C1166</f>
        <v>0</v>
      </c>
      <c r="F1166" s="307"/>
      <c r="K1166" s="21"/>
    </row>
    <row r="1167" spans="1:11" x14ac:dyDescent="0.2">
      <c r="A1167" s="20" t="s">
        <v>372</v>
      </c>
      <c r="B1167" s="300"/>
      <c r="C1167" s="114">
        <v>400</v>
      </c>
      <c r="E1167" s="114"/>
      <c r="F1167" s="307"/>
      <c r="K1167" s="21"/>
    </row>
    <row r="1168" spans="1:11" x14ac:dyDescent="0.2">
      <c r="A1168" s="20" t="s">
        <v>278</v>
      </c>
      <c r="B1168" s="300"/>
      <c r="C1168" s="114">
        <v>400</v>
      </c>
      <c r="E1168" s="114">
        <f>+B1168*C1168</f>
        <v>0</v>
      </c>
      <c r="F1168" s="307"/>
      <c r="K1168" s="21"/>
    </row>
    <row r="1169" spans="1:11" x14ac:dyDescent="0.2">
      <c r="A1169" s="20" t="s">
        <v>39</v>
      </c>
      <c r="B1169" s="300">
        <v>1</v>
      </c>
      <c r="C1169" s="114">
        <v>1400</v>
      </c>
      <c r="E1169" s="114">
        <f>+B1169*C1169</f>
        <v>1400</v>
      </c>
      <c r="F1169" s="307"/>
      <c r="K1169" s="21"/>
    </row>
    <row r="1170" spans="1:11" ht="16" thickBot="1" x14ac:dyDescent="0.25">
      <c r="A1170" s="22" t="s">
        <v>217</v>
      </c>
      <c r="B1170" s="301">
        <v>1</v>
      </c>
      <c r="C1170" s="293">
        <v>1500</v>
      </c>
      <c r="D1170" s="25"/>
      <c r="E1170" s="303">
        <f>+B1170*C1170</f>
        <v>1500</v>
      </c>
      <c r="F1170" s="306">
        <f>SUM(E1164:E1170)</f>
        <v>12000</v>
      </c>
      <c r="G1170" s="6" t="s">
        <v>30</v>
      </c>
      <c r="K1170" s="21"/>
    </row>
    <row r="1171" spans="1:11" x14ac:dyDescent="0.2">
      <c r="A1171" s="20"/>
      <c r="C1171" s="114"/>
      <c r="E1171" s="114"/>
      <c r="F1171" s="307"/>
      <c r="K1171" s="21"/>
    </row>
    <row r="1172" spans="1:11" x14ac:dyDescent="0.2">
      <c r="A1172" s="20"/>
      <c r="C1172" s="114"/>
      <c r="E1172" s="114"/>
      <c r="F1172" s="307"/>
      <c r="H1172" t="s">
        <v>783</v>
      </c>
      <c r="I1172" s="47">
        <v>15</v>
      </c>
      <c r="K1172" s="21"/>
    </row>
    <row r="1173" spans="1:11" x14ac:dyDescent="0.2">
      <c r="A1173" s="169" t="s">
        <v>129</v>
      </c>
      <c r="B1173" s="61"/>
      <c r="C1173" s="114"/>
      <c r="E1173" s="114"/>
      <c r="F1173" s="307"/>
      <c r="H1173" s="90" t="s">
        <v>784</v>
      </c>
      <c r="I1173" s="90" t="s">
        <v>785</v>
      </c>
      <c r="J1173" s="90" t="s">
        <v>786</v>
      </c>
      <c r="K1173" s="588" t="s">
        <v>787</v>
      </c>
    </row>
    <row r="1174" spans="1:11" x14ac:dyDescent="0.2">
      <c r="A1174" s="20" t="s">
        <v>103</v>
      </c>
      <c r="B1174" s="300">
        <v>110</v>
      </c>
      <c r="C1174" s="114">
        <v>70</v>
      </c>
      <c r="E1174" s="114">
        <f>+B1174*C1174</f>
        <v>7700</v>
      </c>
      <c r="F1174" s="307"/>
      <c r="G1174" t="s">
        <v>780</v>
      </c>
      <c r="H1174" s="47">
        <v>1.5</v>
      </c>
      <c r="I1174" s="47">
        <f>+I1172*H1174</f>
        <v>22.5</v>
      </c>
      <c r="J1174" s="47">
        <v>220</v>
      </c>
      <c r="K1174" s="589">
        <f>+I1174*J1174</f>
        <v>4950</v>
      </c>
    </row>
    <row r="1175" spans="1:11" x14ac:dyDescent="0.2">
      <c r="A1175" s="20" t="s">
        <v>51</v>
      </c>
      <c r="B1175" s="300">
        <v>90</v>
      </c>
      <c r="C1175" s="114">
        <v>25</v>
      </c>
      <c r="E1175" s="114">
        <f>+B1175*C1175</f>
        <v>2250</v>
      </c>
      <c r="F1175" s="307"/>
      <c r="G1175" t="s">
        <v>781</v>
      </c>
      <c r="H1175" s="47">
        <v>1.5</v>
      </c>
      <c r="I1175" s="47">
        <f>+I1172*H1175</f>
        <v>22.5</v>
      </c>
      <c r="J1175" s="47">
        <v>240</v>
      </c>
      <c r="K1175" s="589">
        <f t="shared" ref="K1175:K1176" si="34">+I1175*J1175</f>
        <v>5400</v>
      </c>
    </row>
    <row r="1176" spans="1:11" x14ac:dyDescent="0.2">
      <c r="A1176" s="20" t="s">
        <v>101</v>
      </c>
      <c r="B1176" s="300">
        <v>110</v>
      </c>
      <c r="C1176" s="114">
        <v>95</v>
      </c>
      <c r="E1176" s="114">
        <f>+B1176*C1176</f>
        <v>10450</v>
      </c>
      <c r="F1176" s="307"/>
      <c r="G1176" t="s">
        <v>782</v>
      </c>
      <c r="H1176" s="47">
        <v>1.5</v>
      </c>
      <c r="I1176" s="47">
        <f>+I1172*H1176</f>
        <v>22.5</v>
      </c>
      <c r="J1176" s="47">
        <v>240</v>
      </c>
      <c r="K1176" s="589">
        <f t="shared" si="34"/>
        <v>5400</v>
      </c>
    </row>
    <row r="1177" spans="1:11" x14ac:dyDescent="0.2">
      <c r="A1177" s="20" t="s">
        <v>667</v>
      </c>
      <c r="B1177" s="300"/>
      <c r="C1177" s="114">
        <v>25</v>
      </c>
      <c r="E1177" s="114">
        <f>+B1177*C1177</f>
        <v>0</v>
      </c>
      <c r="F1177" s="307"/>
      <c r="K1177" s="590">
        <f>SUM(K1174:K1176)</f>
        <v>15750</v>
      </c>
    </row>
    <row r="1178" spans="1:11" x14ac:dyDescent="0.2">
      <c r="A1178" s="20"/>
      <c r="C1178" s="114"/>
      <c r="E1178" s="114"/>
      <c r="F1178" s="307"/>
      <c r="K1178" s="21">
        <v>150</v>
      </c>
    </row>
    <row r="1179" spans="1:11" x14ac:dyDescent="0.2">
      <c r="A1179" s="20" t="s">
        <v>231</v>
      </c>
      <c r="B1179" s="300"/>
      <c r="C1179" s="114">
        <v>450</v>
      </c>
      <c r="E1179" s="114">
        <f>+B1179*C1179</f>
        <v>0</v>
      </c>
      <c r="F1179" s="307"/>
      <c r="K1179" s="591">
        <f>+K1177/K1178</f>
        <v>105</v>
      </c>
    </row>
    <row r="1180" spans="1:11" x14ac:dyDescent="0.2">
      <c r="A1180" s="20" t="s">
        <v>31</v>
      </c>
      <c r="B1180" s="300">
        <v>20</v>
      </c>
      <c r="C1180" s="114">
        <v>300</v>
      </c>
      <c r="E1180" s="114">
        <f>+B1180*C1180</f>
        <v>6000</v>
      </c>
      <c r="F1180" s="307"/>
      <c r="K1180" s="21"/>
    </row>
    <row r="1181" spans="1:11" x14ac:dyDescent="0.2">
      <c r="A1181" s="20" t="s">
        <v>279</v>
      </c>
      <c r="B1181" s="300"/>
      <c r="C1181" s="114">
        <v>300</v>
      </c>
      <c r="E1181" s="114">
        <f>+B1181*C1181</f>
        <v>0</v>
      </c>
      <c r="F1181" s="307"/>
      <c r="K1181" s="21"/>
    </row>
    <row r="1182" spans="1:11" ht="16" thickBot="1" x14ac:dyDescent="0.25">
      <c r="A1182" s="22" t="s">
        <v>47</v>
      </c>
      <c r="B1182" s="304">
        <v>20</v>
      </c>
      <c r="C1182" s="303">
        <v>38</v>
      </c>
      <c r="D1182" s="25"/>
      <c r="E1182" s="293">
        <f>+B1182*C1182</f>
        <v>760</v>
      </c>
      <c r="F1182" s="306">
        <f>SUM(E1174:E1182)</f>
        <v>27160</v>
      </c>
      <c r="G1182" s="6" t="s">
        <v>281</v>
      </c>
      <c r="K1182" s="21"/>
    </row>
    <row r="1183" spans="1:11" x14ac:dyDescent="0.2">
      <c r="A1183" s="20"/>
      <c r="B1183" s="47"/>
      <c r="C1183" s="296"/>
      <c r="E1183" s="114"/>
      <c r="F1183" s="307"/>
      <c r="K1183" s="21"/>
    </row>
    <row r="1184" spans="1:11" x14ac:dyDescent="0.2">
      <c r="A1184" s="20" t="s">
        <v>44</v>
      </c>
      <c r="B1184" s="47"/>
      <c r="C1184" s="296"/>
      <c r="E1184" s="114"/>
      <c r="F1184" s="307"/>
      <c r="K1184" s="21"/>
    </row>
    <row r="1185" spans="1:11" x14ac:dyDescent="0.2">
      <c r="A1185" s="20" t="s">
        <v>684</v>
      </c>
      <c r="B1185" s="64">
        <v>15</v>
      </c>
      <c r="C1185" s="296">
        <v>35</v>
      </c>
      <c r="E1185" s="114">
        <f>+B1185*C1185</f>
        <v>525</v>
      </c>
      <c r="F1185" s="307"/>
      <c r="K1185" s="21"/>
    </row>
    <row r="1186" spans="1:11" x14ac:dyDescent="0.2">
      <c r="A1186" s="20" t="s">
        <v>765</v>
      </c>
      <c r="B1186" s="64">
        <v>2</v>
      </c>
      <c r="C1186" s="296">
        <v>800</v>
      </c>
      <c r="E1186" s="114">
        <f>+B1186*C1186</f>
        <v>1600</v>
      </c>
      <c r="F1186" s="307"/>
      <c r="K1186" s="21"/>
    </row>
    <row r="1187" spans="1:11" x14ac:dyDescent="0.2">
      <c r="A1187" s="20" t="s">
        <v>382</v>
      </c>
      <c r="B1187" s="64"/>
      <c r="C1187" s="296">
        <v>25</v>
      </c>
      <c r="E1187" s="114">
        <f>+B1187*C1187</f>
        <v>0</v>
      </c>
      <c r="F1187" s="307"/>
      <c r="K1187" s="21"/>
    </row>
    <row r="1188" spans="1:11" x14ac:dyDescent="0.2">
      <c r="A1188" s="20" t="s">
        <v>768</v>
      </c>
      <c r="B1188" s="64">
        <v>1</v>
      </c>
      <c r="C1188" s="296">
        <v>1000</v>
      </c>
      <c r="E1188" s="114">
        <f>+B1188*C1188</f>
        <v>1000</v>
      </c>
      <c r="F1188" s="307"/>
      <c r="K1188" s="21"/>
    </row>
    <row r="1189" spans="1:11" ht="16" thickBot="1" x14ac:dyDescent="0.25">
      <c r="A1189" s="22"/>
      <c r="B1189" s="301"/>
      <c r="C1189" s="303">
        <v>10</v>
      </c>
      <c r="D1189" s="25"/>
      <c r="E1189" s="293">
        <f>+B1189*C1189</f>
        <v>0</v>
      </c>
      <c r="F1189" s="306">
        <f>SUM(E1185:E1189)</f>
        <v>3125</v>
      </c>
      <c r="G1189" s="6" t="s">
        <v>282</v>
      </c>
      <c r="K1189" s="21"/>
    </row>
    <row r="1190" spans="1:11" x14ac:dyDescent="0.2">
      <c r="A1190" s="20"/>
      <c r="K1190" s="21"/>
    </row>
    <row r="1191" spans="1:11" ht="16" thickBot="1" x14ac:dyDescent="0.25">
      <c r="A1191" s="22"/>
      <c r="B1191" s="25"/>
      <c r="C1191" s="25"/>
      <c r="D1191" s="25"/>
      <c r="E1191" s="25"/>
      <c r="F1191" s="25"/>
      <c r="G1191" s="25"/>
      <c r="H1191" s="25"/>
      <c r="I1191" s="25"/>
      <c r="J1191" s="25"/>
      <c r="K1191" s="23"/>
    </row>
    <row r="1192" spans="1:11" ht="24" x14ac:dyDescent="0.3">
      <c r="A1192" s="18"/>
      <c r="B1192" s="24"/>
      <c r="C1192" s="297" t="s">
        <v>804</v>
      </c>
      <c r="D1192" s="24"/>
      <c r="E1192" s="24"/>
      <c r="F1192" s="24"/>
      <c r="G1192" s="24"/>
      <c r="H1192" s="24"/>
      <c r="I1192" s="24"/>
      <c r="J1192" s="24"/>
      <c r="K1192" s="19"/>
    </row>
    <row r="1193" spans="1:11" x14ac:dyDescent="0.2">
      <c r="A1193" s="20"/>
      <c r="K1193" s="21"/>
    </row>
    <row r="1194" spans="1:11" x14ac:dyDescent="0.2">
      <c r="A1194" s="20"/>
      <c r="G1194" t="s">
        <v>280</v>
      </c>
      <c r="K1194" s="21"/>
    </row>
    <row r="1195" spans="1:11" x14ac:dyDescent="0.2">
      <c r="A1195" s="20"/>
      <c r="C1195" s="62" t="s">
        <v>88</v>
      </c>
      <c r="F1195" s="62" t="s">
        <v>42</v>
      </c>
      <c r="H1195" s="188" t="s">
        <v>88</v>
      </c>
      <c r="K1195" s="21"/>
    </row>
    <row r="1196" spans="1:11" x14ac:dyDescent="0.2">
      <c r="A1196" s="20" t="s">
        <v>143</v>
      </c>
      <c r="C1196" s="302">
        <v>440</v>
      </c>
      <c r="F1196" s="64">
        <v>80</v>
      </c>
      <c r="G1196" s="138">
        <f>+F1196/20</f>
        <v>4</v>
      </c>
      <c r="H1196" s="299">
        <f>+F1196*C1196</f>
        <v>35200</v>
      </c>
      <c r="J1196">
        <v>210</v>
      </c>
      <c r="K1196" s="287" t="s">
        <v>643</v>
      </c>
    </row>
    <row r="1197" spans="1:11" x14ac:dyDescent="0.2">
      <c r="A1197" s="20" t="s">
        <v>51</v>
      </c>
      <c r="C1197" s="302"/>
      <c r="F1197" s="64"/>
      <c r="G1197" s="138">
        <v>2</v>
      </c>
      <c r="H1197" s="299">
        <f>+F1197*C1197</f>
        <v>0</v>
      </c>
      <c r="K1197" s="287"/>
    </row>
    <row r="1198" spans="1:11" x14ac:dyDescent="0.2">
      <c r="A1198" s="20" t="s">
        <v>802</v>
      </c>
      <c r="C1198" s="302"/>
      <c r="F1198" s="64"/>
      <c r="G1198" s="138"/>
      <c r="H1198" s="298">
        <f t="shared" ref="H1198:H1203" si="35">+F1198*C1198</f>
        <v>0</v>
      </c>
      <c r="K1198" s="287"/>
    </row>
    <row r="1199" spans="1:11" x14ac:dyDescent="0.2">
      <c r="A1199" s="20" t="s">
        <v>794</v>
      </c>
      <c r="C1199" s="302"/>
      <c r="F1199" s="64"/>
      <c r="H1199" s="298">
        <f t="shared" si="35"/>
        <v>0</v>
      </c>
      <c r="K1199" s="287"/>
    </row>
    <row r="1200" spans="1:11" x14ac:dyDescent="0.2">
      <c r="A1200" s="20" t="s">
        <v>795</v>
      </c>
      <c r="C1200" s="302"/>
      <c r="D1200" s="133">
        <f>+C1200/300</f>
        <v>0</v>
      </c>
      <c r="F1200" s="64"/>
      <c r="H1200" s="298">
        <f t="shared" si="35"/>
        <v>0</v>
      </c>
      <c r="K1200" s="21"/>
    </row>
    <row r="1201" spans="1:11" x14ac:dyDescent="0.2">
      <c r="A1201" s="20" t="s">
        <v>515</v>
      </c>
      <c r="C1201" s="302"/>
      <c r="F1201" s="64"/>
      <c r="H1201" s="298">
        <f t="shared" si="35"/>
        <v>0</v>
      </c>
      <c r="K1201" s="21"/>
    </row>
    <row r="1202" spans="1:11" x14ac:dyDescent="0.2">
      <c r="A1202" s="20"/>
      <c r="C1202" s="302"/>
      <c r="F1202" s="122"/>
      <c r="H1202" s="298">
        <f t="shared" si="35"/>
        <v>0</v>
      </c>
      <c r="K1202" s="21"/>
    </row>
    <row r="1203" spans="1:11" x14ac:dyDescent="0.2">
      <c r="A1203" s="20"/>
      <c r="C1203" s="308"/>
      <c r="F1203" s="122"/>
      <c r="H1203" s="298">
        <f t="shared" si="35"/>
        <v>0</v>
      </c>
      <c r="K1203" s="21"/>
    </row>
    <row r="1204" spans="1:11" x14ac:dyDescent="0.2">
      <c r="A1204" s="20"/>
      <c r="F1204" s="107" t="s">
        <v>90</v>
      </c>
      <c r="G1204" s="107"/>
      <c r="H1204" s="185">
        <f>SUM(H1196:H1203)</f>
        <v>35200</v>
      </c>
      <c r="K1204" s="21"/>
    </row>
    <row r="1205" spans="1:11" x14ac:dyDescent="0.2">
      <c r="A1205" s="20"/>
      <c r="C1205" s="168"/>
      <c r="F1205" s="105" t="s">
        <v>107</v>
      </c>
      <c r="G1205" s="105"/>
      <c r="H1205" s="186">
        <f>+F1211</f>
        <v>22778</v>
      </c>
      <c r="J1205">
        <v>500</v>
      </c>
      <c r="K1205" s="21"/>
    </row>
    <row r="1206" spans="1:11" ht="16" thickBot="1" x14ac:dyDescent="0.25">
      <c r="A1206" s="20"/>
      <c r="F1206" s="103" t="s">
        <v>118</v>
      </c>
      <c r="G1206" s="103"/>
      <c r="H1206" s="187">
        <f>+H1204-H1205</f>
        <v>12422</v>
      </c>
      <c r="J1206">
        <v>20</v>
      </c>
      <c r="K1206" s="21"/>
    </row>
    <row r="1207" spans="1:11" ht="16" thickTop="1" x14ac:dyDescent="0.2">
      <c r="A1207" s="20"/>
      <c r="F1207" t="s">
        <v>106</v>
      </c>
      <c r="H1207" s="111"/>
      <c r="J1207">
        <f>+J1205/J1206</f>
        <v>25</v>
      </c>
      <c r="K1207" s="21"/>
    </row>
    <row r="1208" spans="1:11" x14ac:dyDescent="0.2">
      <c r="A1208" s="20"/>
      <c r="F1208" s="128" t="s">
        <v>124</v>
      </c>
      <c r="G1208" s="128"/>
      <c r="H1208" s="129">
        <f>+H1204-H1205-H1207</f>
        <v>12422</v>
      </c>
      <c r="K1208" s="21"/>
    </row>
    <row r="1209" spans="1:11" x14ac:dyDescent="0.2">
      <c r="A1209" s="20"/>
      <c r="K1209" s="21"/>
    </row>
    <row r="1210" spans="1:11" x14ac:dyDescent="0.2">
      <c r="A1210" s="20"/>
      <c r="K1210" s="21"/>
    </row>
    <row r="1211" spans="1:11" ht="21" x14ac:dyDescent="0.25">
      <c r="A1211" s="20"/>
      <c r="B1211" s="62" t="s">
        <v>42</v>
      </c>
      <c r="C1211" s="62" t="s">
        <v>112</v>
      </c>
      <c r="F1211" s="283">
        <f>SUM(F1214:F1244)</f>
        <v>22778</v>
      </c>
      <c r="G1211" s="305">
        <f>+F1211/F1196</f>
        <v>284.72500000000002</v>
      </c>
      <c r="K1211" s="21"/>
    </row>
    <row r="1212" spans="1:11" x14ac:dyDescent="0.2">
      <c r="A1212" s="711" t="s">
        <v>29</v>
      </c>
      <c r="B1212" s="712"/>
      <c r="K1212" s="21"/>
    </row>
    <row r="1213" spans="1:11" x14ac:dyDescent="0.2">
      <c r="A1213" s="20" t="s">
        <v>189</v>
      </c>
      <c r="B1213" s="64">
        <v>2</v>
      </c>
      <c r="C1213" s="114">
        <v>850</v>
      </c>
      <c r="E1213" s="114">
        <f>+B1213*C1213</f>
        <v>1700</v>
      </c>
      <c r="F1213" s="114"/>
      <c r="K1213" s="21"/>
    </row>
    <row r="1214" spans="1:11" x14ac:dyDescent="0.2">
      <c r="A1214" s="20" t="s">
        <v>26</v>
      </c>
      <c r="B1214" s="64">
        <v>1</v>
      </c>
      <c r="C1214" s="114">
        <v>2100</v>
      </c>
      <c r="E1214" s="114">
        <f>+B1214*C1214</f>
        <v>2100</v>
      </c>
      <c r="F1214" s="114"/>
      <c r="K1214" s="21"/>
    </row>
    <row r="1215" spans="1:11" x14ac:dyDescent="0.2">
      <c r="A1215" s="20"/>
      <c r="B1215" s="64"/>
      <c r="C1215" s="114"/>
      <c r="E1215" s="114">
        <f>+B1215*C1215</f>
        <v>0</v>
      </c>
      <c r="F1215" s="114"/>
      <c r="K1215" s="21"/>
    </row>
    <row r="1216" spans="1:11" ht="16" thickBot="1" x14ac:dyDescent="0.25">
      <c r="A1216" s="22" t="s">
        <v>200</v>
      </c>
      <c r="B1216" s="301">
        <v>1</v>
      </c>
      <c r="C1216" s="293">
        <v>3000</v>
      </c>
      <c r="D1216" s="25"/>
      <c r="E1216" s="114">
        <f>+B1216*C1216</f>
        <v>3000</v>
      </c>
      <c r="F1216" s="306">
        <f>SUM(E1213:E1216)</f>
        <v>6800</v>
      </c>
      <c r="G1216" s="6" t="s">
        <v>28</v>
      </c>
      <c r="K1216" s="21"/>
    </row>
    <row r="1217" spans="1:11" x14ac:dyDescent="0.2">
      <c r="A1217" s="20"/>
      <c r="C1217" s="114"/>
      <c r="E1217" s="114"/>
      <c r="F1217" s="307"/>
      <c r="K1217" s="21"/>
    </row>
    <row r="1218" spans="1:11" x14ac:dyDescent="0.2">
      <c r="A1218" s="20" t="s">
        <v>797</v>
      </c>
      <c r="B1218" s="64">
        <v>1</v>
      </c>
      <c r="C1218" s="296">
        <v>1400</v>
      </c>
      <c r="E1218" s="114">
        <f>+B1218*C1218</f>
        <v>1400</v>
      </c>
      <c r="F1218" s="307"/>
      <c r="K1218" s="21"/>
    </row>
    <row r="1219" spans="1:11" x14ac:dyDescent="0.2">
      <c r="A1219" s="20" t="s">
        <v>30</v>
      </c>
      <c r="B1219" s="300">
        <v>3</v>
      </c>
      <c r="C1219" s="114">
        <v>850</v>
      </c>
      <c r="E1219" s="114">
        <f>+B1219*C1219</f>
        <v>2550</v>
      </c>
      <c r="F1219" s="307"/>
      <c r="K1219" s="21"/>
    </row>
    <row r="1220" spans="1:11" x14ac:dyDescent="0.2">
      <c r="A1220" s="20" t="s">
        <v>374</v>
      </c>
      <c r="B1220" s="300"/>
      <c r="C1220" s="114">
        <v>1100</v>
      </c>
      <c r="E1220" s="114">
        <f>+B1220*C1220</f>
        <v>0</v>
      </c>
      <c r="F1220" s="307"/>
      <c r="K1220" s="21"/>
    </row>
    <row r="1221" spans="1:11" x14ac:dyDescent="0.2">
      <c r="A1221" s="20" t="s">
        <v>372</v>
      </c>
      <c r="B1221" s="300"/>
      <c r="C1221" s="114">
        <v>400</v>
      </c>
      <c r="E1221" s="114"/>
      <c r="F1221" s="307"/>
      <c r="K1221" s="21"/>
    </row>
    <row r="1222" spans="1:11" x14ac:dyDescent="0.2">
      <c r="A1222" s="20" t="s">
        <v>278</v>
      </c>
      <c r="B1222" s="300"/>
      <c r="C1222" s="114">
        <v>400</v>
      </c>
      <c r="E1222" s="114">
        <f>+B1222*C1222</f>
        <v>0</v>
      </c>
      <c r="F1222" s="307"/>
      <c r="K1222" s="21"/>
    </row>
    <row r="1223" spans="1:11" x14ac:dyDescent="0.2">
      <c r="A1223" s="20" t="s">
        <v>39</v>
      </c>
      <c r="B1223" s="300">
        <v>1</v>
      </c>
      <c r="C1223" s="114">
        <v>1400</v>
      </c>
      <c r="E1223" s="114">
        <f>+B1223*C1223</f>
        <v>1400</v>
      </c>
      <c r="F1223" s="307"/>
      <c r="K1223" s="21"/>
    </row>
    <row r="1224" spans="1:11" ht="16" thickBot="1" x14ac:dyDescent="0.25">
      <c r="A1224" s="22" t="s">
        <v>217</v>
      </c>
      <c r="B1224" s="301"/>
      <c r="C1224" s="293">
        <v>1500</v>
      </c>
      <c r="D1224" s="25"/>
      <c r="E1224" s="303">
        <f>+B1224*C1224</f>
        <v>0</v>
      </c>
      <c r="F1224" s="306">
        <f>SUM(E1218:E1224)</f>
        <v>5350</v>
      </c>
      <c r="G1224" s="6" t="s">
        <v>30</v>
      </c>
      <c r="K1224" s="21"/>
    </row>
    <row r="1225" spans="1:11" x14ac:dyDescent="0.2">
      <c r="A1225" s="20"/>
      <c r="C1225" s="114"/>
      <c r="E1225" s="114"/>
      <c r="F1225" s="307"/>
      <c r="K1225" s="21"/>
    </row>
    <row r="1226" spans="1:11" x14ac:dyDescent="0.2">
      <c r="A1226" s="20"/>
      <c r="C1226" s="114"/>
      <c r="E1226" s="114"/>
      <c r="F1226" s="307"/>
      <c r="H1226" t="s">
        <v>783</v>
      </c>
      <c r="I1226" s="47">
        <v>15</v>
      </c>
      <c r="K1226" s="21"/>
    </row>
    <row r="1227" spans="1:11" x14ac:dyDescent="0.2">
      <c r="A1227" s="169" t="s">
        <v>129</v>
      </c>
      <c r="B1227" s="61"/>
      <c r="C1227" s="114"/>
      <c r="E1227" s="114"/>
      <c r="F1227" s="307"/>
      <c r="H1227" s="90" t="s">
        <v>784</v>
      </c>
      <c r="I1227" s="90" t="s">
        <v>785</v>
      </c>
      <c r="J1227" s="90" t="s">
        <v>786</v>
      </c>
      <c r="K1227" s="588" t="s">
        <v>787</v>
      </c>
    </row>
    <row r="1228" spans="1:11" x14ac:dyDescent="0.2">
      <c r="A1228" s="20" t="s">
        <v>103</v>
      </c>
      <c r="B1228" s="300">
        <v>80</v>
      </c>
      <c r="C1228" s="114">
        <v>70</v>
      </c>
      <c r="E1228" s="114">
        <f>+B1228*C1228</f>
        <v>5600</v>
      </c>
      <c r="F1228" s="307"/>
      <c r="G1228" t="s">
        <v>780</v>
      </c>
      <c r="H1228" s="47">
        <v>1.5</v>
      </c>
      <c r="I1228" s="47">
        <f>+I1226*H1228</f>
        <v>22.5</v>
      </c>
      <c r="J1228" s="47">
        <v>220</v>
      </c>
      <c r="K1228" s="589">
        <f>+I1228*J1228</f>
        <v>4950</v>
      </c>
    </row>
    <row r="1229" spans="1:11" x14ac:dyDescent="0.2">
      <c r="A1229" s="20" t="s">
        <v>51</v>
      </c>
      <c r="B1229" s="300"/>
      <c r="C1229" s="114">
        <v>25</v>
      </c>
      <c r="E1229" s="114">
        <f>+B1229*C1229</f>
        <v>0</v>
      </c>
      <c r="F1229" s="307"/>
      <c r="G1229" t="s">
        <v>781</v>
      </c>
      <c r="H1229" s="47">
        <v>1.5</v>
      </c>
      <c r="I1229" s="47">
        <f>+I1226*H1229</f>
        <v>22.5</v>
      </c>
      <c r="J1229" s="47">
        <v>240</v>
      </c>
      <c r="K1229" s="589">
        <f t="shared" ref="K1229:K1230" si="36">+I1229*J1229</f>
        <v>5400</v>
      </c>
    </row>
    <row r="1230" spans="1:11" x14ac:dyDescent="0.2">
      <c r="A1230" s="20" t="s">
        <v>101</v>
      </c>
      <c r="B1230" s="300"/>
      <c r="C1230" s="114">
        <v>95</v>
      </c>
      <c r="E1230" s="114">
        <f>+B1230*C1230</f>
        <v>0</v>
      </c>
      <c r="F1230" s="307"/>
      <c r="G1230" t="s">
        <v>782</v>
      </c>
      <c r="H1230" s="47">
        <v>1.5</v>
      </c>
      <c r="I1230" s="47">
        <f>+I1226*H1230</f>
        <v>22.5</v>
      </c>
      <c r="J1230" s="47">
        <v>240</v>
      </c>
      <c r="K1230" s="589">
        <f t="shared" si="36"/>
        <v>5400</v>
      </c>
    </row>
    <row r="1231" spans="1:11" x14ac:dyDescent="0.2">
      <c r="A1231" s="20" t="s">
        <v>667</v>
      </c>
      <c r="B1231" s="300"/>
      <c r="C1231" s="114">
        <v>25</v>
      </c>
      <c r="E1231" s="114">
        <f>+B1231*C1231</f>
        <v>0</v>
      </c>
      <c r="F1231" s="307"/>
      <c r="K1231" s="590">
        <f>SUM(K1228:K1230)</f>
        <v>15750</v>
      </c>
    </row>
    <row r="1232" spans="1:11" x14ac:dyDescent="0.2">
      <c r="A1232" s="20"/>
      <c r="C1232" s="114"/>
      <c r="E1232" s="114"/>
      <c r="F1232" s="307"/>
      <c r="K1232" s="21">
        <v>150</v>
      </c>
    </row>
    <row r="1233" spans="1:11" x14ac:dyDescent="0.2">
      <c r="A1233" s="20" t="s">
        <v>231</v>
      </c>
      <c r="B1233" s="300"/>
      <c r="C1233" s="114">
        <v>450</v>
      </c>
      <c r="E1233" s="114">
        <f>+B1233*C1233</f>
        <v>0</v>
      </c>
      <c r="F1233" s="307"/>
      <c r="K1233" s="591">
        <f>+K1231/K1232</f>
        <v>105</v>
      </c>
    </row>
    <row r="1234" spans="1:11" x14ac:dyDescent="0.2">
      <c r="A1234" s="20" t="s">
        <v>31</v>
      </c>
      <c r="B1234" s="300">
        <v>6</v>
      </c>
      <c r="C1234" s="114">
        <v>300</v>
      </c>
      <c r="E1234" s="114">
        <f>+B1234*C1234</f>
        <v>1800</v>
      </c>
      <c r="F1234" s="307"/>
      <c r="K1234" s="21"/>
    </row>
    <row r="1235" spans="1:11" x14ac:dyDescent="0.2">
      <c r="A1235" s="20" t="s">
        <v>279</v>
      </c>
      <c r="B1235" s="300"/>
      <c r="C1235" s="114">
        <v>300</v>
      </c>
      <c r="E1235" s="114">
        <f>+B1235*C1235</f>
        <v>0</v>
      </c>
      <c r="F1235" s="307"/>
      <c r="K1235" s="21"/>
    </row>
    <row r="1236" spans="1:11" ht="16" thickBot="1" x14ac:dyDescent="0.25">
      <c r="A1236" s="22" t="s">
        <v>47</v>
      </c>
      <c r="B1236" s="304">
        <v>6</v>
      </c>
      <c r="C1236" s="303">
        <v>38</v>
      </c>
      <c r="D1236" s="25"/>
      <c r="E1236" s="293">
        <f>+B1236*C1236</f>
        <v>228</v>
      </c>
      <c r="F1236" s="306">
        <f>SUM(E1228:E1236)</f>
        <v>7628</v>
      </c>
      <c r="G1236" s="6" t="s">
        <v>281</v>
      </c>
      <c r="K1236" s="21"/>
    </row>
    <row r="1237" spans="1:11" x14ac:dyDescent="0.2">
      <c r="A1237" s="20"/>
      <c r="B1237" s="47"/>
      <c r="C1237" s="296"/>
      <c r="E1237" s="114"/>
      <c r="F1237" s="307"/>
      <c r="K1237" s="21"/>
    </row>
    <row r="1238" spans="1:11" x14ac:dyDescent="0.2">
      <c r="A1238" s="20" t="s">
        <v>44</v>
      </c>
      <c r="B1238" s="47"/>
      <c r="C1238" s="296"/>
      <c r="E1238" s="114"/>
      <c r="F1238" s="307"/>
      <c r="K1238" s="21"/>
    </row>
    <row r="1239" spans="1:11" x14ac:dyDescent="0.2">
      <c r="A1239" s="20" t="s">
        <v>684</v>
      </c>
      <c r="B1239" s="64"/>
      <c r="C1239" s="296">
        <v>35</v>
      </c>
      <c r="E1239" s="114">
        <f>+B1239*C1239</f>
        <v>0</v>
      </c>
      <c r="F1239" s="307"/>
      <c r="K1239" s="21"/>
    </row>
    <row r="1240" spans="1:11" x14ac:dyDescent="0.2">
      <c r="A1240" s="20" t="s">
        <v>765</v>
      </c>
      <c r="B1240" s="64"/>
      <c r="C1240" s="296">
        <v>800</v>
      </c>
      <c r="E1240" s="114">
        <f>+B1240*C1240</f>
        <v>0</v>
      </c>
      <c r="F1240" s="307"/>
      <c r="K1240" s="21"/>
    </row>
    <row r="1241" spans="1:11" x14ac:dyDescent="0.2">
      <c r="A1241" s="20" t="s">
        <v>382</v>
      </c>
      <c r="B1241" s="64"/>
      <c r="C1241" s="296">
        <v>25</v>
      </c>
      <c r="E1241" s="114">
        <f>+B1241*C1241</f>
        <v>0</v>
      </c>
      <c r="F1241" s="307"/>
      <c r="K1241" s="21"/>
    </row>
    <row r="1242" spans="1:11" x14ac:dyDescent="0.2">
      <c r="A1242" s="20" t="s">
        <v>768</v>
      </c>
      <c r="B1242" s="64">
        <v>1</v>
      </c>
      <c r="C1242" s="296">
        <v>3000</v>
      </c>
      <c r="E1242" s="114">
        <f>+B1242*C1242</f>
        <v>3000</v>
      </c>
      <c r="F1242" s="307"/>
      <c r="K1242" s="21"/>
    </row>
    <row r="1243" spans="1:11" ht="16" thickBot="1" x14ac:dyDescent="0.25">
      <c r="A1243" s="22"/>
      <c r="B1243" s="301"/>
      <c r="C1243" s="303">
        <v>10</v>
      </c>
      <c r="D1243" s="25"/>
      <c r="E1243" s="293">
        <f>+B1243*C1243</f>
        <v>0</v>
      </c>
      <c r="F1243" s="306">
        <f>SUM(E1239:E1243)</f>
        <v>3000</v>
      </c>
      <c r="G1243" s="6" t="s">
        <v>282</v>
      </c>
      <c r="K1243" s="21"/>
    </row>
    <row r="1244" spans="1:11" x14ac:dyDescent="0.2">
      <c r="A1244" s="20"/>
      <c r="K1244" s="21"/>
    </row>
    <row r="1245" spans="1:11" ht="16" thickBot="1" x14ac:dyDescent="0.25">
      <c r="A1245" s="22"/>
      <c r="B1245" s="25"/>
      <c r="C1245" s="25"/>
      <c r="D1245" s="25"/>
      <c r="E1245" s="25"/>
      <c r="F1245" s="25"/>
      <c r="G1245" s="25"/>
      <c r="H1245" s="25"/>
      <c r="I1245" s="25"/>
      <c r="J1245" s="25"/>
      <c r="K1245" s="23"/>
    </row>
    <row r="1246" spans="1:11" ht="24" x14ac:dyDescent="0.3">
      <c r="A1246" s="18"/>
      <c r="B1246" s="24"/>
      <c r="C1246" s="297" t="s">
        <v>806</v>
      </c>
      <c r="D1246" s="24"/>
      <c r="E1246" s="24"/>
      <c r="F1246" s="24"/>
      <c r="G1246" s="24"/>
      <c r="H1246" s="24"/>
      <c r="I1246" s="24"/>
      <c r="J1246" s="24"/>
      <c r="K1246" s="19"/>
    </row>
    <row r="1247" spans="1:11" x14ac:dyDescent="0.2">
      <c r="A1247" s="20"/>
      <c r="K1247" s="21"/>
    </row>
    <row r="1248" spans="1:11" x14ac:dyDescent="0.2">
      <c r="A1248" s="20"/>
      <c r="G1248" t="s">
        <v>280</v>
      </c>
      <c r="K1248" s="21"/>
    </row>
    <row r="1249" spans="1:11" x14ac:dyDescent="0.2">
      <c r="A1249" s="20"/>
      <c r="C1249" s="62" t="s">
        <v>88</v>
      </c>
      <c r="F1249" s="62" t="s">
        <v>42</v>
      </c>
      <c r="H1249" s="188" t="s">
        <v>88</v>
      </c>
      <c r="K1249" s="21"/>
    </row>
    <row r="1250" spans="1:11" x14ac:dyDescent="0.2">
      <c r="A1250" s="20" t="s">
        <v>805</v>
      </c>
      <c r="C1250" s="302">
        <v>380</v>
      </c>
      <c r="F1250" s="64">
        <v>130</v>
      </c>
      <c r="G1250" s="138">
        <f>+F1250/20</f>
        <v>6.5</v>
      </c>
      <c r="H1250" s="299">
        <f>+F1250*C1250</f>
        <v>49400</v>
      </c>
      <c r="J1250">
        <v>210</v>
      </c>
      <c r="K1250" s="287" t="s">
        <v>643</v>
      </c>
    </row>
    <row r="1251" spans="1:11" x14ac:dyDescent="0.2">
      <c r="A1251" s="20" t="s">
        <v>51</v>
      </c>
      <c r="C1251" s="302"/>
      <c r="F1251" s="64"/>
      <c r="G1251" s="138">
        <v>2</v>
      </c>
      <c r="H1251" s="299">
        <f>+F1251*C1251</f>
        <v>0</v>
      </c>
      <c r="K1251" s="287"/>
    </row>
    <row r="1252" spans="1:11" x14ac:dyDescent="0.2">
      <c r="A1252" s="20" t="s">
        <v>802</v>
      </c>
      <c r="C1252" s="302"/>
      <c r="F1252" s="64"/>
      <c r="G1252" s="138"/>
      <c r="H1252" s="298">
        <f t="shared" ref="H1252:H1257" si="37">+F1252*C1252</f>
        <v>0</v>
      </c>
      <c r="K1252" s="287"/>
    </row>
    <row r="1253" spans="1:11" x14ac:dyDescent="0.2">
      <c r="A1253" s="20" t="s">
        <v>794</v>
      </c>
      <c r="C1253" s="302"/>
      <c r="F1253" s="64"/>
      <c r="H1253" s="298">
        <f t="shared" si="37"/>
        <v>0</v>
      </c>
      <c r="K1253" s="287"/>
    </row>
    <row r="1254" spans="1:11" x14ac:dyDescent="0.2">
      <c r="A1254" s="20" t="s">
        <v>795</v>
      </c>
      <c r="C1254" s="302"/>
      <c r="D1254" s="133">
        <f>+C1254/300</f>
        <v>0</v>
      </c>
      <c r="F1254" s="64"/>
      <c r="H1254" s="298">
        <f t="shared" si="37"/>
        <v>0</v>
      </c>
      <c r="K1254" s="21"/>
    </row>
    <row r="1255" spans="1:11" x14ac:dyDescent="0.2">
      <c r="A1255" s="20" t="s">
        <v>190</v>
      </c>
      <c r="C1255" s="302"/>
      <c r="F1255" s="64"/>
      <c r="H1255" s="298">
        <f t="shared" si="37"/>
        <v>0</v>
      </c>
      <c r="K1255" s="21"/>
    </row>
    <row r="1256" spans="1:11" x14ac:dyDescent="0.2">
      <c r="A1256" s="20"/>
      <c r="C1256" s="302"/>
      <c r="F1256" s="122"/>
      <c r="H1256" s="298">
        <f t="shared" si="37"/>
        <v>0</v>
      </c>
      <c r="K1256" s="21"/>
    </row>
    <row r="1257" spans="1:11" x14ac:dyDescent="0.2">
      <c r="A1257" s="20"/>
      <c r="C1257" s="308"/>
      <c r="F1257" s="122"/>
      <c r="H1257" s="298">
        <f t="shared" si="37"/>
        <v>0</v>
      </c>
      <c r="K1257" s="21"/>
    </row>
    <row r="1258" spans="1:11" x14ac:dyDescent="0.2">
      <c r="A1258" s="20"/>
      <c r="F1258" s="107" t="s">
        <v>90</v>
      </c>
      <c r="G1258" s="107"/>
      <c r="H1258" s="185">
        <f>SUM(H1250:H1257)</f>
        <v>49400</v>
      </c>
      <c r="K1258" s="21"/>
    </row>
    <row r="1259" spans="1:11" x14ac:dyDescent="0.2">
      <c r="A1259" s="20"/>
      <c r="C1259" s="168"/>
      <c r="F1259" s="105" t="s">
        <v>107</v>
      </c>
      <c r="G1259" s="105"/>
      <c r="H1259" s="186">
        <f>+F1265</f>
        <v>24004</v>
      </c>
      <c r="J1259">
        <v>500</v>
      </c>
      <c r="K1259" s="21"/>
    </row>
    <row r="1260" spans="1:11" ht="16" thickBot="1" x14ac:dyDescent="0.25">
      <c r="A1260" s="20"/>
      <c r="F1260" s="103" t="s">
        <v>118</v>
      </c>
      <c r="G1260" s="103"/>
      <c r="H1260" s="187">
        <f>+H1258-H1259</f>
        <v>25396</v>
      </c>
      <c r="J1260">
        <v>20</v>
      </c>
      <c r="K1260" s="21"/>
    </row>
    <row r="1261" spans="1:11" ht="16" thickTop="1" x14ac:dyDescent="0.2">
      <c r="A1261" s="20"/>
      <c r="F1261" t="s">
        <v>106</v>
      </c>
      <c r="H1261" s="111"/>
      <c r="J1261">
        <f>+J1259/J1260</f>
        <v>25</v>
      </c>
      <c r="K1261" s="21"/>
    </row>
    <row r="1262" spans="1:11" x14ac:dyDescent="0.2">
      <c r="A1262" s="20"/>
      <c r="F1262" s="128" t="s">
        <v>124</v>
      </c>
      <c r="G1262" s="128"/>
      <c r="H1262" s="129">
        <f>+H1258-H1259-H1261</f>
        <v>25396</v>
      </c>
      <c r="K1262" s="21"/>
    </row>
    <row r="1263" spans="1:11" x14ac:dyDescent="0.2">
      <c r="A1263" s="20"/>
      <c r="K1263" s="21"/>
    </row>
    <row r="1264" spans="1:11" x14ac:dyDescent="0.2">
      <c r="A1264" s="20"/>
      <c r="K1264" s="21"/>
    </row>
    <row r="1265" spans="1:11" ht="21" x14ac:dyDescent="0.25">
      <c r="A1265" s="20"/>
      <c r="B1265" s="62" t="s">
        <v>42</v>
      </c>
      <c r="C1265" s="62" t="s">
        <v>112</v>
      </c>
      <c r="F1265" s="283">
        <f>SUM(F1268:F1298)</f>
        <v>24004</v>
      </c>
      <c r="G1265" s="305">
        <f>+F1265/F1250</f>
        <v>184.64615384615385</v>
      </c>
      <c r="K1265" s="21"/>
    </row>
    <row r="1266" spans="1:11" x14ac:dyDescent="0.2">
      <c r="A1266" s="711" t="s">
        <v>29</v>
      </c>
      <c r="B1266" s="712"/>
      <c r="K1266" s="21"/>
    </row>
    <row r="1267" spans="1:11" x14ac:dyDescent="0.2">
      <c r="A1267" s="20" t="s">
        <v>189</v>
      </c>
      <c r="B1267" s="64">
        <v>2</v>
      </c>
      <c r="C1267" s="114">
        <v>850</v>
      </c>
      <c r="E1267" s="114">
        <f>+B1267*C1267</f>
        <v>1700</v>
      </c>
      <c r="F1267" s="114"/>
      <c r="K1267" s="21"/>
    </row>
    <row r="1268" spans="1:11" x14ac:dyDescent="0.2">
      <c r="A1268" s="20" t="s">
        <v>26</v>
      </c>
      <c r="B1268" s="64"/>
      <c r="C1268" s="114">
        <v>2100</v>
      </c>
      <c r="E1268" s="114">
        <f>+B1268*C1268</f>
        <v>0</v>
      </c>
      <c r="F1268" s="114"/>
      <c r="K1268" s="21"/>
    </row>
    <row r="1269" spans="1:11" x14ac:dyDescent="0.2">
      <c r="A1269" s="20"/>
      <c r="B1269" s="64"/>
      <c r="C1269" s="114"/>
      <c r="E1269" s="114">
        <f>+B1269*C1269</f>
        <v>0</v>
      </c>
      <c r="F1269" s="114"/>
      <c r="K1269" s="21"/>
    </row>
    <row r="1270" spans="1:11" ht="16" thickBot="1" x14ac:dyDescent="0.25">
      <c r="A1270" s="22" t="s">
        <v>200</v>
      </c>
      <c r="B1270" s="301">
        <v>1</v>
      </c>
      <c r="C1270" s="293">
        <v>3000</v>
      </c>
      <c r="D1270" s="25"/>
      <c r="E1270" s="114">
        <f>+B1270*C1270</f>
        <v>3000</v>
      </c>
      <c r="F1270" s="306">
        <f>SUM(E1267:E1270)</f>
        <v>4700</v>
      </c>
      <c r="G1270" s="6" t="s">
        <v>28</v>
      </c>
      <c r="K1270" s="21"/>
    </row>
    <row r="1271" spans="1:11" x14ac:dyDescent="0.2">
      <c r="A1271" s="20"/>
      <c r="C1271" s="114"/>
      <c r="E1271" s="114"/>
      <c r="F1271" s="307"/>
      <c r="K1271" s="21"/>
    </row>
    <row r="1272" spans="1:11" x14ac:dyDescent="0.2">
      <c r="A1272" s="20" t="s">
        <v>797</v>
      </c>
      <c r="B1272" s="64">
        <v>1</v>
      </c>
      <c r="C1272" s="296">
        <v>1400</v>
      </c>
      <c r="E1272" s="114">
        <f>+B1272*C1272</f>
        <v>1400</v>
      </c>
      <c r="F1272" s="307"/>
      <c r="K1272" s="21"/>
    </row>
    <row r="1273" spans="1:11" x14ac:dyDescent="0.2">
      <c r="A1273" s="20" t="s">
        <v>30</v>
      </c>
      <c r="B1273" s="300">
        <v>5</v>
      </c>
      <c r="C1273" s="114">
        <v>700</v>
      </c>
      <c r="E1273" s="114">
        <f>+B1273*C1273</f>
        <v>3500</v>
      </c>
      <c r="F1273" s="307"/>
      <c r="K1273" s="21"/>
    </row>
    <row r="1274" spans="1:11" x14ac:dyDescent="0.2">
      <c r="A1274" s="20" t="s">
        <v>374</v>
      </c>
      <c r="B1274" s="300"/>
      <c r="C1274" s="114">
        <v>1100</v>
      </c>
      <c r="E1274" s="114">
        <f>+B1274*C1274</f>
        <v>0</v>
      </c>
      <c r="F1274" s="307"/>
      <c r="K1274" s="21"/>
    </row>
    <row r="1275" spans="1:11" x14ac:dyDescent="0.2">
      <c r="A1275" s="20" t="s">
        <v>372</v>
      </c>
      <c r="B1275" s="300"/>
      <c r="C1275" s="114">
        <v>400</v>
      </c>
      <c r="E1275" s="114"/>
      <c r="F1275" s="307"/>
      <c r="K1275" s="21"/>
    </row>
    <row r="1276" spans="1:11" x14ac:dyDescent="0.2">
      <c r="A1276" s="20" t="s">
        <v>278</v>
      </c>
      <c r="B1276" s="300"/>
      <c r="C1276" s="114">
        <v>400</v>
      </c>
      <c r="E1276" s="114">
        <f>+B1276*C1276</f>
        <v>0</v>
      </c>
      <c r="F1276" s="307"/>
      <c r="K1276" s="21"/>
    </row>
    <row r="1277" spans="1:11" x14ac:dyDescent="0.2">
      <c r="A1277" s="20" t="s">
        <v>39</v>
      </c>
      <c r="B1277" s="300">
        <v>1</v>
      </c>
      <c r="C1277" s="114">
        <v>1400</v>
      </c>
      <c r="E1277" s="114">
        <f>+B1277*C1277</f>
        <v>1400</v>
      </c>
      <c r="F1277" s="307"/>
      <c r="K1277" s="21"/>
    </row>
    <row r="1278" spans="1:11" ht="16" thickBot="1" x14ac:dyDescent="0.25">
      <c r="A1278" s="22" t="s">
        <v>217</v>
      </c>
      <c r="B1278" s="301">
        <v>1</v>
      </c>
      <c r="C1278" s="293">
        <v>1500</v>
      </c>
      <c r="D1278" s="25"/>
      <c r="E1278" s="303">
        <f>+B1278*C1278</f>
        <v>1500</v>
      </c>
      <c r="F1278" s="306">
        <f>SUM(E1272:E1278)</f>
        <v>7800</v>
      </c>
      <c r="G1278" s="6" t="s">
        <v>30</v>
      </c>
      <c r="K1278" s="21"/>
    </row>
    <row r="1279" spans="1:11" x14ac:dyDescent="0.2">
      <c r="A1279" s="20"/>
      <c r="C1279" s="114"/>
      <c r="E1279" s="114"/>
      <c r="F1279" s="307"/>
      <c r="K1279" s="21"/>
    </row>
    <row r="1280" spans="1:11" x14ac:dyDescent="0.2">
      <c r="A1280" s="20"/>
      <c r="C1280" s="114"/>
      <c r="E1280" s="114"/>
      <c r="F1280" s="307"/>
      <c r="H1280" t="s">
        <v>783</v>
      </c>
      <c r="I1280" s="47">
        <v>15</v>
      </c>
      <c r="K1280" s="21"/>
    </row>
    <row r="1281" spans="1:11" x14ac:dyDescent="0.2">
      <c r="A1281" s="169" t="s">
        <v>129</v>
      </c>
      <c r="B1281" s="61"/>
      <c r="C1281" s="114"/>
      <c r="E1281" s="114"/>
      <c r="F1281" s="307"/>
      <c r="H1281" s="90" t="s">
        <v>784</v>
      </c>
      <c r="I1281" s="90" t="s">
        <v>785</v>
      </c>
      <c r="J1281" s="90" t="s">
        <v>786</v>
      </c>
      <c r="K1281" s="588" t="s">
        <v>787</v>
      </c>
    </row>
    <row r="1282" spans="1:11" x14ac:dyDescent="0.2">
      <c r="A1282" s="20" t="s">
        <v>807</v>
      </c>
      <c r="B1282" s="300">
        <v>130</v>
      </c>
      <c r="C1282" s="114">
        <v>70</v>
      </c>
      <c r="E1282" s="114">
        <f>+B1282*C1282</f>
        <v>9100</v>
      </c>
      <c r="F1282" s="307"/>
      <c r="G1282" t="s">
        <v>780</v>
      </c>
      <c r="H1282" s="47">
        <v>1.5</v>
      </c>
      <c r="I1282" s="47">
        <f>+I1280*H1282</f>
        <v>22.5</v>
      </c>
      <c r="J1282" s="47">
        <v>220</v>
      </c>
      <c r="K1282" s="589">
        <f>+I1282*J1282</f>
        <v>4950</v>
      </c>
    </row>
    <row r="1283" spans="1:11" x14ac:dyDescent="0.2">
      <c r="A1283" s="20" t="s">
        <v>51</v>
      </c>
      <c r="B1283" s="300"/>
      <c r="C1283" s="114">
        <v>25</v>
      </c>
      <c r="E1283" s="114">
        <f>+B1283*C1283</f>
        <v>0</v>
      </c>
      <c r="F1283" s="307"/>
      <c r="G1283" t="s">
        <v>781</v>
      </c>
      <c r="H1283" s="47">
        <v>1.5</v>
      </c>
      <c r="I1283" s="47">
        <f>+I1280*H1283</f>
        <v>22.5</v>
      </c>
      <c r="J1283" s="47">
        <v>240</v>
      </c>
      <c r="K1283" s="589">
        <f t="shared" ref="K1283:K1284" si="38">+I1283*J1283</f>
        <v>5400</v>
      </c>
    </row>
    <row r="1284" spans="1:11" x14ac:dyDescent="0.2">
      <c r="A1284" s="20" t="s">
        <v>101</v>
      </c>
      <c r="B1284" s="300"/>
      <c r="C1284" s="114">
        <v>95</v>
      </c>
      <c r="E1284" s="114">
        <f>+B1284*C1284</f>
        <v>0</v>
      </c>
      <c r="F1284" s="307"/>
      <c r="G1284" t="s">
        <v>782</v>
      </c>
      <c r="H1284" s="47">
        <v>1.5</v>
      </c>
      <c r="I1284" s="47">
        <f>+I1280*H1284</f>
        <v>22.5</v>
      </c>
      <c r="J1284" s="47">
        <v>240</v>
      </c>
      <c r="K1284" s="589">
        <f t="shared" si="38"/>
        <v>5400</v>
      </c>
    </row>
    <row r="1285" spans="1:11" x14ac:dyDescent="0.2">
      <c r="A1285" s="20" t="s">
        <v>667</v>
      </c>
      <c r="B1285" s="300"/>
      <c r="C1285" s="114">
        <v>25</v>
      </c>
      <c r="E1285" s="114">
        <f>+B1285*C1285</f>
        <v>0</v>
      </c>
      <c r="F1285" s="307"/>
      <c r="K1285" s="590">
        <f>SUM(K1282:K1284)</f>
        <v>15750</v>
      </c>
    </row>
    <row r="1286" spans="1:11" x14ac:dyDescent="0.2">
      <c r="A1286" s="20"/>
      <c r="C1286" s="114"/>
      <c r="E1286" s="114"/>
      <c r="F1286" s="307"/>
      <c r="K1286" s="21">
        <v>150</v>
      </c>
    </row>
    <row r="1287" spans="1:11" x14ac:dyDescent="0.2">
      <c r="A1287" s="20" t="s">
        <v>231</v>
      </c>
      <c r="B1287" s="300"/>
      <c r="C1287" s="114">
        <v>450</v>
      </c>
      <c r="E1287" s="114">
        <f>+B1287*C1287</f>
        <v>0</v>
      </c>
      <c r="F1287" s="307"/>
      <c r="K1287" s="591">
        <f>+K1285/K1286</f>
        <v>105</v>
      </c>
    </row>
    <row r="1288" spans="1:11" x14ac:dyDescent="0.2">
      <c r="A1288" s="20" t="s">
        <v>31</v>
      </c>
      <c r="B1288" s="300">
        <v>7</v>
      </c>
      <c r="C1288" s="114">
        <v>300</v>
      </c>
      <c r="E1288" s="114">
        <f>+B1288*C1288</f>
        <v>2100</v>
      </c>
      <c r="F1288" s="307"/>
      <c r="K1288" s="21"/>
    </row>
    <row r="1289" spans="1:11" x14ac:dyDescent="0.2">
      <c r="A1289" s="20" t="s">
        <v>279</v>
      </c>
      <c r="B1289" s="300"/>
      <c r="C1289" s="114">
        <v>300</v>
      </c>
      <c r="E1289" s="114">
        <f>+B1289*C1289</f>
        <v>0</v>
      </c>
      <c r="F1289" s="307"/>
      <c r="K1289" s="21"/>
    </row>
    <row r="1290" spans="1:11" ht="16" thickBot="1" x14ac:dyDescent="0.25">
      <c r="A1290" s="22" t="s">
        <v>47</v>
      </c>
      <c r="B1290" s="304">
        <v>8</v>
      </c>
      <c r="C1290" s="303">
        <v>38</v>
      </c>
      <c r="D1290" s="25"/>
      <c r="E1290" s="293">
        <f>+B1290*C1290</f>
        <v>304</v>
      </c>
      <c r="F1290" s="306">
        <f>SUM(E1282:E1290)</f>
        <v>11504</v>
      </c>
      <c r="G1290" s="6" t="s">
        <v>281</v>
      </c>
      <c r="K1290" s="21"/>
    </row>
    <row r="1291" spans="1:11" x14ac:dyDescent="0.2">
      <c r="A1291" s="20"/>
      <c r="B1291" s="47"/>
      <c r="C1291" s="296"/>
      <c r="E1291" s="114"/>
      <c r="F1291" s="307"/>
      <c r="K1291" s="21"/>
    </row>
    <row r="1292" spans="1:11" x14ac:dyDescent="0.2">
      <c r="A1292" s="20" t="s">
        <v>44</v>
      </c>
      <c r="B1292" s="47"/>
      <c r="C1292" s="296"/>
      <c r="E1292" s="114"/>
      <c r="F1292" s="307"/>
      <c r="K1292" s="21"/>
    </row>
    <row r="1293" spans="1:11" x14ac:dyDescent="0.2">
      <c r="A1293" s="20" t="s">
        <v>684</v>
      </c>
      <c r="B1293" s="64"/>
      <c r="C1293" s="296">
        <v>35</v>
      </c>
      <c r="E1293" s="114">
        <f>+B1293*C1293</f>
        <v>0</v>
      </c>
      <c r="F1293" s="307"/>
      <c r="K1293" s="21"/>
    </row>
    <row r="1294" spans="1:11" x14ac:dyDescent="0.2">
      <c r="A1294" s="20" t="s">
        <v>765</v>
      </c>
      <c r="B1294" s="64"/>
      <c r="C1294" s="296">
        <v>800</v>
      </c>
      <c r="E1294" s="114">
        <f>+B1294*C1294</f>
        <v>0</v>
      </c>
      <c r="F1294" s="307"/>
      <c r="K1294" s="21"/>
    </row>
    <row r="1295" spans="1:11" x14ac:dyDescent="0.2">
      <c r="A1295" s="20" t="s">
        <v>382</v>
      </c>
      <c r="B1295" s="64"/>
      <c r="C1295" s="296">
        <v>25</v>
      </c>
      <c r="E1295" s="114">
        <f>+B1295*C1295</f>
        <v>0</v>
      </c>
      <c r="F1295" s="307"/>
      <c r="K1295" s="21"/>
    </row>
    <row r="1296" spans="1:11" x14ac:dyDescent="0.2">
      <c r="A1296" s="20" t="s">
        <v>768</v>
      </c>
      <c r="B1296" s="64"/>
      <c r="C1296" s="296">
        <v>3000</v>
      </c>
      <c r="E1296" s="114">
        <f>+B1296*C1296</f>
        <v>0</v>
      </c>
      <c r="F1296" s="307"/>
      <c r="K1296" s="21"/>
    </row>
    <row r="1297" spans="1:13" ht="16" thickBot="1" x14ac:dyDescent="0.25">
      <c r="A1297" s="22"/>
      <c r="B1297" s="301"/>
      <c r="C1297" s="303">
        <v>10</v>
      </c>
      <c r="D1297" s="25"/>
      <c r="E1297" s="293">
        <f>+B1297*C1297</f>
        <v>0</v>
      </c>
      <c r="F1297" s="306">
        <f>SUM(E1293:E1297)</f>
        <v>0</v>
      </c>
      <c r="G1297" s="6" t="s">
        <v>282</v>
      </c>
      <c r="K1297" s="21"/>
    </row>
    <row r="1298" spans="1:13" x14ac:dyDescent="0.2">
      <c r="A1298" s="20"/>
      <c r="K1298" s="21"/>
    </row>
    <row r="1299" spans="1:13" ht="16" thickBot="1" x14ac:dyDescent="0.25">
      <c r="A1299" s="22"/>
      <c r="B1299" s="25"/>
      <c r="C1299" s="25"/>
      <c r="D1299" s="25"/>
      <c r="E1299" s="25"/>
      <c r="F1299" s="25"/>
      <c r="G1299" s="25"/>
      <c r="H1299" s="25"/>
      <c r="I1299" s="25"/>
      <c r="J1299" s="25"/>
      <c r="K1299" s="23"/>
    </row>
    <row r="1300" spans="1:13" ht="24" x14ac:dyDescent="0.3">
      <c r="A1300" s="18"/>
      <c r="B1300" s="24"/>
      <c r="C1300" s="297" t="s">
        <v>831</v>
      </c>
      <c r="D1300" s="24"/>
      <c r="E1300" s="24"/>
      <c r="F1300" s="24"/>
      <c r="G1300" s="24"/>
      <c r="H1300" s="24"/>
      <c r="I1300" s="24"/>
      <c r="J1300" s="24"/>
      <c r="K1300" s="19"/>
    </row>
    <row r="1301" spans="1:13" x14ac:dyDescent="0.2">
      <c r="A1301" s="20"/>
      <c r="K1301" s="21"/>
    </row>
    <row r="1302" spans="1:13" x14ac:dyDescent="0.2">
      <c r="A1302" s="20"/>
      <c r="G1302" t="s">
        <v>280</v>
      </c>
      <c r="K1302" s="21"/>
    </row>
    <row r="1303" spans="1:13" x14ac:dyDescent="0.2">
      <c r="A1303" s="20"/>
      <c r="C1303" s="62" t="s">
        <v>88</v>
      </c>
      <c r="F1303" s="62" t="s">
        <v>42</v>
      </c>
      <c r="H1303" s="188" t="s">
        <v>88</v>
      </c>
      <c r="K1303" s="21"/>
    </row>
    <row r="1304" spans="1:13" x14ac:dyDescent="0.2">
      <c r="A1304" s="20" t="s">
        <v>805</v>
      </c>
      <c r="C1304" s="302">
        <v>350</v>
      </c>
      <c r="F1304" s="64">
        <v>120</v>
      </c>
      <c r="G1304" s="138">
        <f>+F1304/20</f>
        <v>6</v>
      </c>
      <c r="H1304" s="299">
        <f>+F1304*C1304</f>
        <v>42000</v>
      </c>
      <c r="J1304">
        <v>210</v>
      </c>
      <c r="K1304" s="287" t="s">
        <v>643</v>
      </c>
    </row>
    <row r="1305" spans="1:13" x14ac:dyDescent="0.2">
      <c r="A1305" s="20" t="s">
        <v>51</v>
      </c>
      <c r="C1305" s="302"/>
      <c r="F1305" s="64"/>
      <c r="G1305" s="138">
        <v>2</v>
      </c>
      <c r="H1305" s="299">
        <f>+F1305*C1305</f>
        <v>0</v>
      </c>
      <c r="K1305" s="287"/>
    </row>
    <row r="1306" spans="1:13" x14ac:dyDescent="0.2">
      <c r="A1306" s="20" t="s">
        <v>802</v>
      </c>
      <c r="C1306" s="302"/>
      <c r="F1306" s="64"/>
      <c r="G1306" s="138"/>
      <c r="H1306" s="298">
        <f t="shared" ref="H1306:H1311" si="39">+F1306*C1306</f>
        <v>0</v>
      </c>
      <c r="K1306" s="287"/>
    </row>
    <row r="1307" spans="1:13" x14ac:dyDescent="0.2">
      <c r="A1307" s="20" t="s">
        <v>794</v>
      </c>
      <c r="C1307" s="302"/>
      <c r="F1307" s="64"/>
      <c r="H1307" s="298">
        <f t="shared" si="39"/>
        <v>0</v>
      </c>
      <c r="K1307" s="287"/>
    </row>
    <row r="1308" spans="1:13" x14ac:dyDescent="0.2">
      <c r="A1308" s="20" t="s">
        <v>795</v>
      </c>
      <c r="C1308" s="302"/>
      <c r="D1308" s="133">
        <f>+C1308/300</f>
        <v>0</v>
      </c>
      <c r="F1308" s="64"/>
      <c r="H1308" s="298">
        <f t="shared" si="39"/>
        <v>0</v>
      </c>
      <c r="K1308" s="21"/>
      <c r="M1308" t="s">
        <v>832</v>
      </c>
    </row>
    <row r="1309" spans="1:13" x14ac:dyDescent="0.2">
      <c r="A1309" s="20" t="s">
        <v>190</v>
      </c>
      <c r="C1309" s="302"/>
      <c r="F1309" s="64"/>
      <c r="H1309" s="298">
        <f t="shared" si="39"/>
        <v>0</v>
      </c>
      <c r="K1309" s="21"/>
    </row>
    <row r="1310" spans="1:13" x14ac:dyDescent="0.2">
      <c r="A1310" s="20"/>
      <c r="C1310" s="302"/>
      <c r="F1310" s="122"/>
      <c r="H1310" s="298">
        <f t="shared" si="39"/>
        <v>0</v>
      </c>
      <c r="K1310" s="21"/>
    </row>
    <row r="1311" spans="1:13" x14ac:dyDescent="0.2">
      <c r="A1311" s="20"/>
      <c r="C1311" s="308"/>
      <c r="F1311" s="122"/>
      <c r="H1311" s="298">
        <f t="shared" si="39"/>
        <v>0</v>
      </c>
      <c r="K1311" s="21"/>
    </row>
    <row r="1312" spans="1:13" x14ac:dyDescent="0.2">
      <c r="A1312" s="20"/>
      <c r="F1312" s="107" t="s">
        <v>90</v>
      </c>
      <c r="G1312" s="107"/>
      <c r="H1312" s="185">
        <f>SUM(H1304:H1311)</f>
        <v>42000</v>
      </c>
      <c r="K1312" s="21"/>
    </row>
    <row r="1313" spans="1:11" x14ac:dyDescent="0.2">
      <c r="A1313" s="20"/>
      <c r="C1313" s="168"/>
      <c r="F1313" s="105" t="s">
        <v>107</v>
      </c>
      <c r="G1313" s="105"/>
      <c r="H1313" s="186">
        <f>+F1319</f>
        <v>23636</v>
      </c>
      <c r="J1313">
        <v>500</v>
      </c>
      <c r="K1313" s="21"/>
    </row>
    <row r="1314" spans="1:11" ht="16" thickBot="1" x14ac:dyDescent="0.25">
      <c r="A1314" s="20"/>
      <c r="F1314" s="103" t="s">
        <v>118</v>
      </c>
      <c r="G1314" s="103"/>
      <c r="H1314" s="187">
        <f>+H1312-H1313</f>
        <v>18364</v>
      </c>
      <c r="J1314">
        <v>20</v>
      </c>
      <c r="K1314" s="21"/>
    </row>
    <row r="1315" spans="1:11" ht="16" thickTop="1" x14ac:dyDescent="0.2">
      <c r="A1315" s="20"/>
      <c r="F1315" t="s">
        <v>106</v>
      </c>
      <c r="H1315" s="111"/>
      <c r="J1315">
        <f>+J1313/J1314</f>
        <v>25</v>
      </c>
      <c r="K1315" s="21"/>
    </row>
    <row r="1316" spans="1:11" x14ac:dyDescent="0.2">
      <c r="A1316" s="20"/>
      <c r="F1316" s="128" t="s">
        <v>124</v>
      </c>
      <c r="G1316" s="128"/>
      <c r="H1316" s="129">
        <f>+H1312-H1313-H1315</f>
        <v>18364</v>
      </c>
      <c r="K1316" s="21"/>
    </row>
    <row r="1317" spans="1:11" x14ac:dyDescent="0.2">
      <c r="A1317" s="20"/>
      <c r="K1317" s="21"/>
    </row>
    <row r="1318" spans="1:11" x14ac:dyDescent="0.2">
      <c r="A1318" s="20"/>
      <c r="K1318" s="21"/>
    </row>
    <row r="1319" spans="1:11" ht="21" x14ac:dyDescent="0.25">
      <c r="A1319" s="20"/>
      <c r="B1319" s="62" t="s">
        <v>42</v>
      </c>
      <c r="C1319" s="62" t="s">
        <v>112</v>
      </c>
      <c r="F1319" s="283">
        <f>SUM(F1322:F1352)</f>
        <v>23636</v>
      </c>
      <c r="G1319" s="305">
        <f>+F1319/F1304</f>
        <v>196.96666666666667</v>
      </c>
      <c r="K1319" s="21"/>
    </row>
    <row r="1320" spans="1:11" x14ac:dyDescent="0.2">
      <c r="A1320" s="711" t="s">
        <v>29</v>
      </c>
      <c r="B1320" s="712"/>
      <c r="K1320" s="21"/>
    </row>
    <row r="1321" spans="1:11" x14ac:dyDescent="0.2">
      <c r="A1321" s="20" t="s">
        <v>189</v>
      </c>
      <c r="B1321" s="64">
        <v>3</v>
      </c>
      <c r="C1321" s="114">
        <v>700</v>
      </c>
      <c r="E1321" s="114">
        <f>+B1321*C1321</f>
        <v>2100</v>
      </c>
      <c r="F1321" s="114"/>
      <c r="K1321" s="21"/>
    </row>
    <row r="1322" spans="1:11" x14ac:dyDescent="0.2">
      <c r="A1322" s="20" t="s">
        <v>26</v>
      </c>
      <c r="B1322" s="64">
        <v>1</v>
      </c>
      <c r="C1322" s="114">
        <v>1900</v>
      </c>
      <c r="E1322" s="114">
        <f>+B1322*C1322</f>
        <v>1900</v>
      </c>
      <c r="F1322" s="114"/>
      <c r="K1322" s="21"/>
    </row>
    <row r="1323" spans="1:11" x14ac:dyDescent="0.2">
      <c r="A1323" s="20"/>
      <c r="B1323" s="64"/>
      <c r="C1323" s="114"/>
      <c r="E1323" s="114">
        <f>+B1323*C1323</f>
        <v>0</v>
      </c>
      <c r="F1323" s="114"/>
      <c r="K1323" s="21"/>
    </row>
    <row r="1324" spans="1:11" ht="16" thickBot="1" x14ac:dyDescent="0.25">
      <c r="A1324" s="22" t="s">
        <v>200</v>
      </c>
      <c r="B1324" s="301"/>
      <c r="C1324" s="293">
        <v>3000</v>
      </c>
      <c r="D1324" s="25"/>
      <c r="E1324" s="114">
        <f>+B1324*C1324</f>
        <v>0</v>
      </c>
      <c r="F1324" s="306">
        <f>SUM(E1321:E1324)</f>
        <v>4000</v>
      </c>
      <c r="G1324" s="6" t="s">
        <v>28</v>
      </c>
      <c r="K1324" s="21"/>
    </row>
    <row r="1325" spans="1:11" x14ac:dyDescent="0.2">
      <c r="A1325" s="20"/>
      <c r="C1325" s="114"/>
      <c r="E1325" s="114"/>
      <c r="F1325" s="307"/>
      <c r="K1325" s="21"/>
    </row>
    <row r="1326" spans="1:11" x14ac:dyDescent="0.2">
      <c r="A1326" s="20" t="s">
        <v>797</v>
      </c>
      <c r="B1326" s="64">
        <v>1</v>
      </c>
      <c r="C1326" s="296">
        <v>1400</v>
      </c>
      <c r="E1326" s="114">
        <f>+B1326*C1326</f>
        <v>1400</v>
      </c>
      <c r="F1326" s="307"/>
      <c r="K1326" s="21"/>
    </row>
    <row r="1327" spans="1:11" x14ac:dyDescent="0.2">
      <c r="A1327" s="20" t="s">
        <v>30</v>
      </c>
      <c r="B1327" s="300">
        <v>5</v>
      </c>
      <c r="C1327" s="114">
        <v>700</v>
      </c>
      <c r="E1327" s="114">
        <f>+B1327*C1327</f>
        <v>3500</v>
      </c>
      <c r="F1327" s="307"/>
      <c r="K1327" s="21"/>
    </row>
    <row r="1328" spans="1:11" x14ac:dyDescent="0.2">
      <c r="A1328" s="20" t="s">
        <v>374</v>
      </c>
      <c r="B1328" s="300"/>
      <c r="C1328" s="114">
        <v>1100</v>
      </c>
      <c r="E1328" s="114">
        <f>+B1328*C1328</f>
        <v>0</v>
      </c>
      <c r="F1328" s="307"/>
      <c r="K1328" s="21"/>
    </row>
    <row r="1329" spans="1:11" x14ac:dyDescent="0.2">
      <c r="A1329" s="20" t="s">
        <v>372</v>
      </c>
      <c r="B1329" s="300"/>
      <c r="C1329" s="114">
        <v>400</v>
      </c>
      <c r="E1329" s="114"/>
      <c r="F1329" s="307"/>
      <c r="K1329" s="21"/>
    </row>
    <row r="1330" spans="1:11" x14ac:dyDescent="0.2">
      <c r="A1330" s="20" t="s">
        <v>278</v>
      </c>
      <c r="B1330" s="300"/>
      <c r="C1330" s="114">
        <v>400</v>
      </c>
      <c r="E1330" s="114">
        <f>+B1330*C1330</f>
        <v>0</v>
      </c>
      <c r="F1330" s="307"/>
      <c r="K1330" s="21"/>
    </row>
    <row r="1331" spans="1:11" x14ac:dyDescent="0.2">
      <c r="A1331" s="20" t="s">
        <v>39</v>
      </c>
      <c r="B1331" s="300">
        <v>1</v>
      </c>
      <c r="C1331" s="114">
        <v>1400</v>
      </c>
      <c r="E1331" s="114">
        <f>+B1331*C1331</f>
        <v>1400</v>
      </c>
      <c r="F1331" s="307"/>
      <c r="K1331" s="21"/>
    </row>
    <row r="1332" spans="1:11" ht="16" thickBot="1" x14ac:dyDescent="0.25">
      <c r="A1332" s="22" t="s">
        <v>217</v>
      </c>
      <c r="B1332" s="301">
        <v>1</v>
      </c>
      <c r="C1332" s="293">
        <v>1500</v>
      </c>
      <c r="D1332" s="25"/>
      <c r="E1332" s="303">
        <f>+B1332*C1332</f>
        <v>1500</v>
      </c>
      <c r="F1332" s="306">
        <f>SUM(E1326:E1332)</f>
        <v>7800</v>
      </c>
      <c r="G1332" s="6" t="s">
        <v>30</v>
      </c>
      <c r="K1332" s="21"/>
    </row>
    <row r="1333" spans="1:11" x14ac:dyDescent="0.2">
      <c r="A1333" s="20"/>
      <c r="C1333" s="114"/>
      <c r="E1333" s="114"/>
      <c r="F1333" s="307"/>
      <c r="K1333" s="21"/>
    </row>
    <row r="1334" spans="1:11" x14ac:dyDescent="0.2">
      <c r="A1334" s="20"/>
      <c r="C1334" s="114"/>
      <c r="E1334" s="114"/>
      <c r="F1334" s="307"/>
      <c r="H1334" t="s">
        <v>783</v>
      </c>
      <c r="I1334" s="47">
        <v>15</v>
      </c>
      <c r="K1334" s="21"/>
    </row>
    <row r="1335" spans="1:11" x14ac:dyDescent="0.2">
      <c r="A1335" s="169" t="s">
        <v>129</v>
      </c>
      <c r="B1335" s="61"/>
      <c r="C1335" s="114"/>
      <c r="E1335" s="114"/>
      <c r="F1335" s="307"/>
      <c r="H1335" s="90" t="s">
        <v>784</v>
      </c>
      <c r="I1335" s="90" t="s">
        <v>785</v>
      </c>
      <c r="J1335" s="90" t="s">
        <v>786</v>
      </c>
      <c r="K1335" s="588" t="s">
        <v>787</v>
      </c>
    </row>
    <row r="1336" spans="1:11" x14ac:dyDescent="0.2">
      <c r="A1336" s="20" t="s">
        <v>219</v>
      </c>
      <c r="B1336" s="300">
        <v>120</v>
      </c>
      <c r="C1336" s="114">
        <v>70</v>
      </c>
      <c r="E1336" s="114">
        <f>+B1336*C1336</f>
        <v>8400</v>
      </c>
      <c r="F1336" s="307"/>
      <c r="G1336" t="s">
        <v>780</v>
      </c>
      <c r="H1336" s="47">
        <v>1.5</v>
      </c>
      <c r="I1336" s="47">
        <f>+I1334*H1336</f>
        <v>22.5</v>
      </c>
      <c r="J1336" s="47">
        <v>220</v>
      </c>
      <c r="K1336" s="589">
        <f>+I1336*J1336</f>
        <v>4950</v>
      </c>
    </row>
    <row r="1337" spans="1:11" x14ac:dyDescent="0.2">
      <c r="A1337" s="20" t="s">
        <v>51</v>
      </c>
      <c r="B1337" s="300"/>
      <c r="C1337" s="114">
        <v>25</v>
      </c>
      <c r="E1337" s="114">
        <f>+B1337*C1337</f>
        <v>0</v>
      </c>
      <c r="F1337" s="307"/>
      <c r="G1337" t="s">
        <v>781</v>
      </c>
      <c r="H1337" s="47">
        <v>1.5</v>
      </c>
      <c r="I1337" s="47">
        <f>+I1334*H1337</f>
        <v>22.5</v>
      </c>
      <c r="J1337" s="47">
        <v>240</v>
      </c>
      <c r="K1337" s="589">
        <f t="shared" ref="K1337:K1338" si="40">+I1337*J1337</f>
        <v>5400</v>
      </c>
    </row>
    <row r="1338" spans="1:11" x14ac:dyDescent="0.2">
      <c r="A1338" s="20" t="s">
        <v>101</v>
      </c>
      <c r="B1338" s="300"/>
      <c r="C1338" s="114">
        <v>95</v>
      </c>
      <c r="E1338" s="114">
        <f>+B1338*C1338</f>
        <v>0</v>
      </c>
      <c r="F1338" s="307"/>
      <c r="G1338" t="s">
        <v>782</v>
      </c>
      <c r="H1338" s="47">
        <v>1.5</v>
      </c>
      <c r="I1338" s="47">
        <f>+I1334*H1338</f>
        <v>22.5</v>
      </c>
      <c r="J1338" s="47">
        <v>240</v>
      </c>
      <c r="K1338" s="589">
        <f t="shared" si="40"/>
        <v>5400</v>
      </c>
    </row>
    <row r="1339" spans="1:11" x14ac:dyDescent="0.2">
      <c r="A1339" s="20" t="s">
        <v>667</v>
      </c>
      <c r="B1339" s="300"/>
      <c r="C1339" s="114">
        <v>25</v>
      </c>
      <c r="E1339" s="114">
        <f>+B1339*C1339</f>
        <v>0</v>
      </c>
      <c r="F1339" s="307"/>
      <c r="K1339" s="590">
        <f>SUM(K1336:K1338)</f>
        <v>15750</v>
      </c>
    </row>
    <row r="1340" spans="1:11" x14ac:dyDescent="0.2">
      <c r="A1340" s="20"/>
      <c r="C1340" s="114"/>
      <c r="E1340" s="114"/>
      <c r="F1340" s="307"/>
      <c r="K1340" s="21">
        <v>150</v>
      </c>
    </row>
    <row r="1341" spans="1:11" x14ac:dyDescent="0.2">
      <c r="A1341" s="20" t="s">
        <v>231</v>
      </c>
      <c r="B1341" s="300"/>
      <c r="C1341" s="114">
        <v>450</v>
      </c>
      <c r="E1341" s="114">
        <f>+B1341*C1341</f>
        <v>0</v>
      </c>
      <c r="F1341" s="307"/>
      <c r="K1341" s="591">
        <f>+K1339/K1340</f>
        <v>105</v>
      </c>
    </row>
    <row r="1342" spans="1:11" x14ac:dyDescent="0.2">
      <c r="A1342" s="20" t="s">
        <v>31</v>
      </c>
      <c r="B1342" s="300">
        <v>9</v>
      </c>
      <c r="C1342" s="114">
        <v>300</v>
      </c>
      <c r="E1342" s="114">
        <f>+B1342*C1342</f>
        <v>2700</v>
      </c>
      <c r="F1342" s="307"/>
      <c r="K1342" s="21"/>
    </row>
    <row r="1343" spans="1:11" x14ac:dyDescent="0.2">
      <c r="A1343" s="20" t="s">
        <v>279</v>
      </c>
      <c r="B1343" s="300"/>
      <c r="C1343" s="114">
        <v>300</v>
      </c>
      <c r="E1343" s="114">
        <f>+B1343*C1343</f>
        <v>0</v>
      </c>
      <c r="F1343" s="307"/>
      <c r="K1343" s="21"/>
    </row>
    <row r="1344" spans="1:11" ht="16" thickBot="1" x14ac:dyDescent="0.25">
      <c r="A1344" s="22" t="s">
        <v>47</v>
      </c>
      <c r="B1344" s="304">
        <v>12</v>
      </c>
      <c r="C1344" s="303">
        <v>38</v>
      </c>
      <c r="D1344" s="25"/>
      <c r="E1344" s="293">
        <f>+B1344*C1344</f>
        <v>456</v>
      </c>
      <c r="F1344" s="306">
        <f>SUM(E1336:E1344)</f>
        <v>11556</v>
      </c>
      <c r="G1344" s="6" t="s">
        <v>281</v>
      </c>
      <c r="K1344" s="21"/>
    </row>
    <row r="1345" spans="1:11" x14ac:dyDescent="0.2">
      <c r="A1345" s="20"/>
      <c r="B1345" s="47"/>
      <c r="C1345" s="296"/>
      <c r="E1345" s="114"/>
      <c r="F1345" s="307"/>
      <c r="K1345" s="21"/>
    </row>
    <row r="1346" spans="1:11" x14ac:dyDescent="0.2">
      <c r="A1346" s="20" t="s">
        <v>44</v>
      </c>
      <c r="B1346" s="47"/>
      <c r="C1346" s="296"/>
      <c r="E1346" s="114"/>
      <c r="F1346" s="307"/>
      <c r="K1346" s="21"/>
    </row>
    <row r="1347" spans="1:11" x14ac:dyDescent="0.2">
      <c r="A1347" s="20" t="s">
        <v>684</v>
      </c>
      <c r="B1347" s="64">
        <v>8</v>
      </c>
      <c r="C1347" s="296">
        <v>35</v>
      </c>
      <c r="E1347" s="114">
        <f>+B1347*C1347</f>
        <v>280</v>
      </c>
      <c r="F1347" s="307"/>
      <c r="K1347" s="21"/>
    </row>
    <row r="1348" spans="1:11" x14ac:dyDescent="0.2">
      <c r="A1348" s="20" t="s">
        <v>765</v>
      </c>
      <c r="B1348" s="64"/>
      <c r="C1348" s="296">
        <v>800</v>
      </c>
      <c r="E1348" s="114">
        <f>+B1348*C1348</f>
        <v>0</v>
      </c>
      <c r="F1348" s="307"/>
      <c r="K1348" s="21"/>
    </row>
    <row r="1349" spans="1:11" x14ac:dyDescent="0.2">
      <c r="A1349" s="20" t="s">
        <v>382</v>
      </c>
      <c r="B1349" s="64"/>
      <c r="C1349" s="296">
        <v>25</v>
      </c>
      <c r="E1349" s="114">
        <f>+B1349*C1349</f>
        <v>0</v>
      </c>
      <c r="F1349" s="307"/>
      <c r="K1349" s="21"/>
    </row>
    <row r="1350" spans="1:11" x14ac:dyDescent="0.2">
      <c r="A1350" s="20" t="s">
        <v>768</v>
      </c>
      <c r="B1350" s="64"/>
      <c r="C1350" s="296">
        <v>3000</v>
      </c>
      <c r="E1350" s="114">
        <f>+B1350*C1350</f>
        <v>0</v>
      </c>
      <c r="F1350" s="307"/>
      <c r="K1350" s="21"/>
    </row>
    <row r="1351" spans="1:11" ht="16" thickBot="1" x14ac:dyDescent="0.25">
      <c r="A1351" s="22"/>
      <c r="B1351" s="301"/>
      <c r="C1351" s="303">
        <v>10</v>
      </c>
      <c r="D1351" s="25"/>
      <c r="E1351" s="293">
        <f>+B1351*C1351</f>
        <v>0</v>
      </c>
      <c r="F1351" s="306">
        <f>SUM(E1347:E1351)</f>
        <v>280</v>
      </c>
      <c r="G1351" s="6" t="s">
        <v>282</v>
      </c>
      <c r="K1351" s="21"/>
    </row>
    <row r="1352" spans="1:11" x14ac:dyDescent="0.2">
      <c r="A1352" s="20"/>
      <c r="K1352" s="21"/>
    </row>
    <row r="1353" spans="1:11" ht="16" thickBot="1" x14ac:dyDescent="0.25">
      <c r="A1353" s="22"/>
      <c r="B1353" s="25"/>
      <c r="C1353" s="25"/>
      <c r="D1353" s="25"/>
      <c r="E1353" s="25"/>
      <c r="F1353" s="25"/>
      <c r="G1353" s="25"/>
      <c r="H1353" s="25"/>
      <c r="I1353" s="25"/>
      <c r="J1353" s="25"/>
      <c r="K1353" s="23"/>
    </row>
    <row r="1354" spans="1:11" ht="24" x14ac:dyDescent="0.3">
      <c r="A1354" s="18"/>
      <c r="B1354" s="24"/>
      <c r="C1354" s="297" t="s">
        <v>831</v>
      </c>
      <c r="D1354" s="24"/>
      <c r="E1354" s="24"/>
      <c r="F1354" s="24"/>
      <c r="G1354" s="24"/>
      <c r="H1354" s="24"/>
      <c r="I1354" s="24"/>
      <c r="J1354" s="24"/>
      <c r="K1354" s="19"/>
    </row>
    <row r="1355" spans="1:11" x14ac:dyDescent="0.2">
      <c r="A1355" s="20"/>
      <c r="K1355" s="21"/>
    </row>
    <row r="1356" spans="1:11" x14ac:dyDescent="0.2">
      <c r="A1356" s="20"/>
      <c r="G1356" t="s">
        <v>280</v>
      </c>
      <c r="K1356" s="21"/>
    </row>
    <row r="1357" spans="1:11" x14ac:dyDescent="0.2">
      <c r="A1357" s="20"/>
      <c r="C1357" s="62" t="s">
        <v>88</v>
      </c>
      <c r="F1357" s="62" t="s">
        <v>42</v>
      </c>
      <c r="H1357" s="188" t="s">
        <v>88</v>
      </c>
      <c r="K1357" s="21"/>
    </row>
    <row r="1358" spans="1:11" x14ac:dyDescent="0.2">
      <c r="A1358" s="20" t="s">
        <v>805</v>
      </c>
      <c r="C1358" s="302">
        <v>350</v>
      </c>
      <c r="F1358" s="64">
        <v>80</v>
      </c>
      <c r="G1358" s="138">
        <f>+F1358/20</f>
        <v>4</v>
      </c>
      <c r="H1358" s="299">
        <f>+F1358*C1358</f>
        <v>28000</v>
      </c>
      <c r="J1358">
        <v>210</v>
      </c>
      <c r="K1358" s="287" t="s">
        <v>643</v>
      </c>
    </row>
    <row r="1359" spans="1:11" x14ac:dyDescent="0.2">
      <c r="A1359" s="20" t="s">
        <v>51</v>
      </c>
      <c r="C1359" s="302"/>
      <c r="F1359" s="64"/>
      <c r="G1359" s="138">
        <v>2</v>
      </c>
      <c r="H1359" s="299">
        <f>+F1359*C1359</f>
        <v>0</v>
      </c>
      <c r="K1359" s="287"/>
    </row>
    <row r="1360" spans="1:11" x14ac:dyDescent="0.2">
      <c r="A1360" s="20" t="s">
        <v>802</v>
      </c>
      <c r="C1360" s="302"/>
      <c r="F1360" s="64"/>
      <c r="G1360" s="138"/>
      <c r="H1360" s="298">
        <f t="shared" ref="H1360:H1365" si="41">+F1360*C1360</f>
        <v>0</v>
      </c>
      <c r="K1360" s="287"/>
    </row>
    <row r="1361" spans="1:13" x14ac:dyDescent="0.2">
      <c r="A1361" s="20" t="s">
        <v>794</v>
      </c>
      <c r="C1361" s="302"/>
      <c r="F1361" s="64"/>
      <c r="H1361" s="298">
        <f t="shared" si="41"/>
        <v>0</v>
      </c>
      <c r="K1361" s="287"/>
    </row>
    <row r="1362" spans="1:13" x14ac:dyDescent="0.2">
      <c r="A1362" s="20" t="s">
        <v>795</v>
      </c>
      <c r="C1362" s="302"/>
      <c r="D1362" s="133">
        <f>+C1362/300</f>
        <v>0</v>
      </c>
      <c r="F1362" s="64"/>
      <c r="H1362" s="298">
        <f t="shared" si="41"/>
        <v>0</v>
      </c>
      <c r="K1362" s="21"/>
      <c r="M1362" t="s">
        <v>832</v>
      </c>
    </row>
    <row r="1363" spans="1:13" x14ac:dyDescent="0.2">
      <c r="A1363" s="20" t="s">
        <v>190</v>
      </c>
      <c r="C1363" s="302"/>
      <c r="F1363" s="64"/>
      <c r="H1363" s="298">
        <f t="shared" si="41"/>
        <v>0</v>
      </c>
      <c r="K1363" s="21"/>
    </row>
    <row r="1364" spans="1:13" x14ac:dyDescent="0.2">
      <c r="A1364" s="20"/>
      <c r="C1364" s="302"/>
      <c r="F1364" s="122"/>
      <c r="H1364" s="298">
        <f t="shared" si="41"/>
        <v>0</v>
      </c>
      <c r="K1364" s="21"/>
    </row>
    <row r="1365" spans="1:13" x14ac:dyDescent="0.2">
      <c r="A1365" s="20"/>
      <c r="C1365" s="308"/>
      <c r="F1365" s="122"/>
      <c r="H1365" s="298">
        <f t="shared" si="41"/>
        <v>0</v>
      </c>
      <c r="K1365" s="21"/>
    </row>
    <row r="1366" spans="1:13" x14ac:dyDescent="0.2">
      <c r="A1366" s="20"/>
      <c r="F1366" s="107" t="s">
        <v>90</v>
      </c>
      <c r="G1366" s="107"/>
      <c r="H1366" s="185">
        <f>SUM(H1358:H1365)</f>
        <v>28000</v>
      </c>
      <c r="K1366" s="21"/>
    </row>
    <row r="1367" spans="1:13" x14ac:dyDescent="0.2">
      <c r="A1367" s="20"/>
      <c r="C1367" s="168"/>
      <c r="F1367" s="105" t="s">
        <v>107</v>
      </c>
      <c r="G1367" s="105"/>
      <c r="H1367" s="186">
        <f>+F1373</f>
        <v>13980</v>
      </c>
      <c r="J1367">
        <v>500</v>
      </c>
      <c r="K1367" s="21"/>
    </row>
    <row r="1368" spans="1:13" ht="16" thickBot="1" x14ac:dyDescent="0.25">
      <c r="A1368" s="20"/>
      <c r="F1368" s="103" t="s">
        <v>118</v>
      </c>
      <c r="G1368" s="103"/>
      <c r="H1368" s="187">
        <f>+H1366-H1367</f>
        <v>14020</v>
      </c>
      <c r="J1368">
        <v>20</v>
      </c>
      <c r="K1368" s="21"/>
    </row>
    <row r="1369" spans="1:13" ht="16" thickTop="1" x14ac:dyDescent="0.2">
      <c r="A1369" s="20"/>
      <c r="F1369" t="s">
        <v>106</v>
      </c>
      <c r="H1369" s="111"/>
      <c r="J1369">
        <f>+J1367/J1368</f>
        <v>25</v>
      </c>
      <c r="K1369" s="21"/>
    </row>
    <row r="1370" spans="1:13" x14ac:dyDescent="0.2">
      <c r="A1370" s="20"/>
      <c r="F1370" s="128" t="s">
        <v>124</v>
      </c>
      <c r="G1370" s="128"/>
      <c r="H1370" s="129">
        <f>+H1366-H1367-H1369</f>
        <v>14020</v>
      </c>
      <c r="K1370" s="21"/>
    </row>
    <row r="1371" spans="1:13" x14ac:dyDescent="0.2">
      <c r="A1371" s="20"/>
      <c r="K1371" s="21"/>
    </row>
    <row r="1372" spans="1:13" x14ac:dyDescent="0.2">
      <c r="A1372" s="20"/>
      <c r="K1372" s="21"/>
    </row>
    <row r="1373" spans="1:13" ht="21" x14ac:dyDescent="0.25">
      <c r="A1373" s="20"/>
      <c r="B1373" s="62" t="s">
        <v>42</v>
      </c>
      <c r="C1373" s="62" t="s">
        <v>112</v>
      </c>
      <c r="F1373" s="283">
        <f>SUM(F1376:F1406)</f>
        <v>13980</v>
      </c>
      <c r="G1373" s="305">
        <f>+F1373/F1358</f>
        <v>174.75</v>
      </c>
      <c r="K1373" s="21"/>
    </row>
    <row r="1374" spans="1:13" x14ac:dyDescent="0.2">
      <c r="A1374" s="711" t="s">
        <v>29</v>
      </c>
      <c r="B1374" s="712"/>
      <c r="K1374" s="21"/>
    </row>
    <row r="1375" spans="1:13" x14ac:dyDescent="0.2">
      <c r="A1375" s="20" t="s">
        <v>189</v>
      </c>
      <c r="B1375" s="64">
        <v>1</v>
      </c>
      <c r="C1375" s="114">
        <v>700</v>
      </c>
      <c r="E1375" s="114">
        <f>+B1375*C1375</f>
        <v>700</v>
      </c>
      <c r="F1375" s="114"/>
      <c r="K1375" s="21"/>
    </row>
    <row r="1376" spans="1:13" x14ac:dyDescent="0.2">
      <c r="A1376" s="20" t="s">
        <v>26</v>
      </c>
      <c r="B1376" s="64">
        <v>1</v>
      </c>
      <c r="C1376" s="114">
        <v>1900</v>
      </c>
      <c r="E1376" s="114">
        <f>+B1376*C1376</f>
        <v>1900</v>
      </c>
      <c r="F1376" s="114"/>
      <c r="K1376" s="21"/>
    </row>
    <row r="1377" spans="1:11" x14ac:dyDescent="0.2">
      <c r="A1377" s="20"/>
      <c r="B1377" s="64"/>
      <c r="C1377" s="114"/>
      <c r="E1377" s="114">
        <f>+B1377*C1377</f>
        <v>0</v>
      </c>
      <c r="F1377" s="114"/>
      <c r="K1377" s="21"/>
    </row>
    <row r="1378" spans="1:11" ht="16" thickBot="1" x14ac:dyDescent="0.25">
      <c r="A1378" s="22" t="s">
        <v>200</v>
      </c>
      <c r="B1378" s="301"/>
      <c r="C1378" s="293">
        <v>3000</v>
      </c>
      <c r="D1378" s="25"/>
      <c r="E1378" s="114">
        <f>+B1378*C1378</f>
        <v>0</v>
      </c>
      <c r="F1378" s="306">
        <f>SUM(E1375:E1378)</f>
        <v>2600</v>
      </c>
      <c r="G1378" s="6" t="s">
        <v>28</v>
      </c>
      <c r="K1378" s="21"/>
    </row>
    <row r="1379" spans="1:11" x14ac:dyDescent="0.2">
      <c r="A1379" s="20"/>
      <c r="C1379" s="114"/>
      <c r="E1379" s="114"/>
      <c r="F1379" s="307"/>
      <c r="K1379" s="21"/>
    </row>
    <row r="1380" spans="1:11" x14ac:dyDescent="0.2">
      <c r="A1380" s="20" t="s">
        <v>797</v>
      </c>
      <c r="B1380" s="64">
        <v>1</v>
      </c>
      <c r="C1380" s="296">
        <v>1400</v>
      </c>
      <c r="E1380" s="114">
        <f>+B1380*C1380</f>
        <v>1400</v>
      </c>
      <c r="F1380" s="307"/>
      <c r="K1380" s="21"/>
    </row>
    <row r="1381" spans="1:11" x14ac:dyDescent="0.2">
      <c r="A1381" s="20" t="s">
        <v>30</v>
      </c>
      <c r="B1381" s="300">
        <v>2</v>
      </c>
      <c r="C1381" s="114">
        <v>700</v>
      </c>
      <c r="E1381" s="114">
        <f>+B1381*C1381</f>
        <v>1400</v>
      </c>
      <c r="F1381" s="307"/>
      <c r="K1381" s="21"/>
    </row>
    <row r="1382" spans="1:11" x14ac:dyDescent="0.2">
      <c r="A1382" s="20" t="s">
        <v>374</v>
      </c>
      <c r="B1382" s="300"/>
      <c r="C1382" s="114">
        <v>1100</v>
      </c>
      <c r="E1382" s="114">
        <f>+B1382*C1382</f>
        <v>0</v>
      </c>
      <c r="F1382" s="307"/>
      <c r="K1382" s="21"/>
    </row>
    <row r="1383" spans="1:11" x14ac:dyDescent="0.2">
      <c r="A1383" s="20" t="s">
        <v>372</v>
      </c>
      <c r="B1383" s="300"/>
      <c r="C1383" s="114">
        <v>400</v>
      </c>
      <c r="E1383" s="114"/>
      <c r="F1383" s="307"/>
      <c r="K1383" s="21"/>
    </row>
    <row r="1384" spans="1:11" x14ac:dyDescent="0.2">
      <c r="A1384" s="20" t="s">
        <v>278</v>
      </c>
      <c r="B1384" s="300"/>
      <c r="C1384" s="114">
        <v>400</v>
      </c>
      <c r="E1384" s="114">
        <f>+B1384*C1384</f>
        <v>0</v>
      </c>
      <c r="F1384" s="307"/>
      <c r="K1384" s="21"/>
    </row>
    <row r="1385" spans="1:11" x14ac:dyDescent="0.2">
      <c r="A1385" s="20" t="s">
        <v>39</v>
      </c>
      <c r="B1385" s="300">
        <v>1</v>
      </c>
      <c r="C1385" s="114">
        <v>1400</v>
      </c>
      <c r="E1385" s="114">
        <f>+B1385*C1385</f>
        <v>1400</v>
      </c>
      <c r="F1385" s="307"/>
      <c r="K1385" s="21"/>
    </row>
    <row r="1386" spans="1:11" ht="16" thickBot="1" x14ac:dyDescent="0.25">
      <c r="A1386" s="22" t="s">
        <v>217</v>
      </c>
      <c r="B1386" s="301"/>
      <c r="C1386" s="293">
        <v>1500</v>
      </c>
      <c r="D1386" s="25"/>
      <c r="E1386" s="303">
        <f>+B1386*C1386</f>
        <v>0</v>
      </c>
      <c r="F1386" s="306">
        <f>SUM(E1380:E1386)</f>
        <v>4200</v>
      </c>
      <c r="G1386" s="6" t="s">
        <v>30</v>
      </c>
      <c r="K1386" s="21"/>
    </row>
    <row r="1387" spans="1:11" x14ac:dyDescent="0.2">
      <c r="A1387" s="20"/>
      <c r="C1387" s="114"/>
      <c r="E1387" s="114"/>
      <c r="F1387" s="307"/>
      <c r="K1387" s="21"/>
    </row>
    <row r="1388" spans="1:11" x14ac:dyDescent="0.2">
      <c r="A1388" s="20"/>
      <c r="C1388" s="114"/>
      <c r="E1388" s="114"/>
      <c r="F1388" s="307"/>
      <c r="H1388" t="s">
        <v>783</v>
      </c>
      <c r="I1388" s="47">
        <v>15</v>
      </c>
      <c r="K1388" s="21"/>
    </row>
    <row r="1389" spans="1:11" x14ac:dyDescent="0.2">
      <c r="A1389" s="169" t="s">
        <v>129</v>
      </c>
      <c r="B1389" s="61"/>
      <c r="C1389" s="114"/>
      <c r="E1389" s="114"/>
      <c r="F1389" s="307"/>
      <c r="H1389" s="90" t="s">
        <v>784</v>
      </c>
      <c r="I1389" s="90" t="s">
        <v>785</v>
      </c>
      <c r="J1389" s="90" t="s">
        <v>786</v>
      </c>
      <c r="K1389" s="588" t="s">
        <v>787</v>
      </c>
    </row>
    <row r="1390" spans="1:11" x14ac:dyDescent="0.2">
      <c r="A1390" s="20" t="s">
        <v>219</v>
      </c>
      <c r="B1390" s="300">
        <v>80</v>
      </c>
      <c r="C1390" s="114">
        <v>70</v>
      </c>
      <c r="E1390" s="114">
        <f>+B1390*C1390</f>
        <v>5600</v>
      </c>
      <c r="F1390" s="307"/>
      <c r="G1390" t="s">
        <v>780</v>
      </c>
      <c r="H1390" s="47">
        <v>1.5</v>
      </c>
      <c r="I1390" s="47">
        <f>+I1388*H1390</f>
        <v>22.5</v>
      </c>
      <c r="J1390" s="47">
        <v>220</v>
      </c>
      <c r="K1390" s="589">
        <f>+I1390*J1390</f>
        <v>4950</v>
      </c>
    </row>
    <row r="1391" spans="1:11" x14ac:dyDescent="0.2">
      <c r="A1391" s="20" t="s">
        <v>51</v>
      </c>
      <c r="B1391" s="300"/>
      <c r="C1391" s="114">
        <v>25</v>
      </c>
      <c r="E1391" s="114">
        <f>+B1391*C1391</f>
        <v>0</v>
      </c>
      <c r="F1391" s="307"/>
      <c r="G1391" t="s">
        <v>781</v>
      </c>
      <c r="H1391" s="47">
        <v>1.5</v>
      </c>
      <c r="I1391" s="47">
        <f>+I1388*H1391</f>
        <v>22.5</v>
      </c>
      <c r="J1391" s="47">
        <v>240</v>
      </c>
      <c r="K1391" s="589">
        <f t="shared" ref="K1391:K1392" si="42">+I1391*J1391</f>
        <v>5400</v>
      </c>
    </row>
    <row r="1392" spans="1:11" x14ac:dyDescent="0.2">
      <c r="A1392" s="20" t="s">
        <v>101</v>
      </c>
      <c r="B1392" s="300"/>
      <c r="C1392" s="114">
        <v>95</v>
      </c>
      <c r="E1392" s="114">
        <f>+B1392*C1392</f>
        <v>0</v>
      </c>
      <c r="F1392" s="307"/>
      <c r="G1392" t="s">
        <v>782</v>
      </c>
      <c r="H1392" s="47">
        <v>1.5</v>
      </c>
      <c r="I1392" s="47">
        <f>+I1388*H1392</f>
        <v>22.5</v>
      </c>
      <c r="J1392" s="47">
        <v>240</v>
      </c>
      <c r="K1392" s="589">
        <f t="shared" si="42"/>
        <v>5400</v>
      </c>
    </row>
    <row r="1393" spans="1:11" x14ac:dyDescent="0.2">
      <c r="A1393" s="20" t="s">
        <v>667</v>
      </c>
      <c r="B1393" s="300"/>
      <c r="C1393" s="114">
        <v>25</v>
      </c>
      <c r="E1393" s="114">
        <f>+B1393*C1393</f>
        <v>0</v>
      </c>
      <c r="F1393" s="307"/>
      <c r="K1393" s="590">
        <f>SUM(K1390:K1392)</f>
        <v>15750</v>
      </c>
    </row>
    <row r="1394" spans="1:11" x14ac:dyDescent="0.2">
      <c r="A1394" s="20"/>
      <c r="C1394" s="114"/>
      <c r="E1394" s="114"/>
      <c r="F1394" s="307"/>
      <c r="K1394" s="21">
        <v>150</v>
      </c>
    </row>
    <row r="1395" spans="1:11" x14ac:dyDescent="0.2">
      <c r="A1395" s="20" t="s">
        <v>231</v>
      </c>
      <c r="B1395" s="300"/>
      <c r="C1395" s="114">
        <v>450</v>
      </c>
      <c r="E1395" s="114">
        <f>+B1395*C1395</f>
        <v>0</v>
      </c>
      <c r="F1395" s="307"/>
      <c r="K1395" s="591">
        <f>+K1393/K1394</f>
        <v>105</v>
      </c>
    </row>
    <row r="1396" spans="1:11" x14ac:dyDescent="0.2">
      <c r="A1396" s="20" t="s">
        <v>31</v>
      </c>
      <c r="B1396" s="300">
        <v>4</v>
      </c>
      <c r="C1396" s="114">
        <v>300</v>
      </c>
      <c r="E1396" s="114">
        <f>+B1396*C1396</f>
        <v>1200</v>
      </c>
      <c r="F1396" s="307"/>
      <c r="K1396" s="21"/>
    </row>
    <row r="1397" spans="1:11" x14ac:dyDescent="0.2">
      <c r="A1397" s="20" t="s">
        <v>279</v>
      </c>
      <c r="B1397" s="300"/>
      <c r="C1397" s="114">
        <v>300</v>
      </c>
      <c r="E1397" s="114">
        <f>+B1397*C1397</f>
        <v>0</v>
      </c>
      <c r="F1397" s="307"/>
      <c r="K1397" s="21"/>
    </row>
    <row r="1398" spans="1:11" ht="16" thickBot="1" x14ac:dyDescent="0.25">
      <c r="A1398" s="22" t="s">
        <v>47</v>
      </c>
      <c r="B1398" s="304">
        <v>10</v>
      </c>
      <c r="C1398" s="303">
        <v>38</v>
      </c>
      <c r="D1398" s="25"/>
      <c r="E1398" s="293">
        <f>+B1398*C1398</f>
        <v>380</v>
      </c>
      <c r="F1398" s="306">
        <f>SUM(E1390:E1398)</f>
        <v>7180</v>
      </c>
      <c r="G1398" s="6" t="s">
        <v>281</v>
      </c>
      <c r="K1398" s="21"/>
    </row>
    <row r="1399" spans="1:11" x14ac:dyDescent="0.2">
      <c r="A1399" s="20"/>
      <c r="B1399" s="47"/>
      <c r="C1399" s="296"/>
      <c r="E1399" s="114"/>
      <c r="F1399" s="307"/>
      <c r="K1399" s="21"/>
    </row>
    <row r="1400" spans="1:11" x14ac:dyDescent="0.2">
      <c r="A1400" s="20" t="s">
        <v>44</v>
      </c>
      <c r="B1400" s="47"/>
      <c r="C1400" s="296"/>
      <c r="E1400" s="114"/>
      <c r="F1400" s="307"/>
      <c r="K1400" s="21"/>
    </row>
    <row r="1401" spans="1:11" x14ac:dyDescent="0.2">
      <c r="A1401" s="20" t="s">
        <v>684</v>
      </c>
      <c r="B1401" s="64"/>
      <c r="C1401" s="296">
        <v>35</v>
      </c>
      <c r="E1401" s="114">
        <f>+B1401*C1401</f>
        <v>0</v>
      </c>
      <c r="F1401" s="307"/>
      <c r="K1401" s="21"/>
    </row>
    <row r="1402" spans="1:11" x14ac:dyDescent="0.2">
      <c r="A1402" s="20" t="s">
        <v>765</v>
      </c>
      <c r="B1402" s="64"/>
      <c r="C1402" s="296">
        <v>800</v>
      </c>
      <c r="E1402" s="114">
        <f>+B1402*C1402</f>
        <v>0</v>
      </c>
      <c r="F1402" s="307"/>
      <c r="K1402" s="21"/>
    </row>
    <row r="1403" spans="1:11" x14ac:dyDescent="0.2">
      <c r="A1403" s="20" t="s">
        <v>382</v>
      </c>
      <c r="B1403" s="64"/>
      <c r="C1403" s="296">
        <v>25</v>
      </c>
      <c r="E1403" s="114">
        <f>+B1403*C1403</f>
        <v>0</v>
      </c>
      <c r="F1403" s="307"/>
      <c r="K1403" s="21"/>
    </row>
    <row r="1404" spans="1:11" x14ac:dyDescent="0.2">
      <c r="A1404" s="20" t="s">
        <v>768</v>
      </c>
      <c r="B1404" s="64"/>
      <c r="C1404" s="296">
        <v>3000</v>
      </c>
      <c r="E1404" s="114">
        <f>+B1404*C1404</f>
        <v>0</v>
      </c>
      <c r="F1404" s="307"/>
      <c r="K1404" s="21"/>
    </row>
    <row r="1405" spans="1:11" ht="16" thickBot="1" x14ac:dyDescent="0.25">
      <c r="A1405" s="22"/>
      <c r="B1405" s="301"/>
      <c r="C1405" s="303">
        <v>10</v>
      </c>
      <c r="D1405" s="25"/>
      <c r="E1405" s="293">
        <f>+B1405*C1405</f>
        <v>0</v>
      </c>
      <c r="F1405" s="306">
        <f>SUM(E1401:E1405)</f>
        <v>0</v>
      </c>
      <c r="G1405" s="6" t="s">
        <v>282</v>
      </c>
      <c r="K1405" s="21"/>
    </row>
    <row r="1406" spans="1:11" x14ac:dyDescent="0.2">
      <c r="A1406" s="20"/>
      <c r="K1406" s="21"/>
    </row>
    <row r="1407" spans="1:11" ht="16" thickBot="1" x14ac:dyDescent="0.25">
      <c r="A1407" s="22"/>
      <c r="B1407" s="25"/>
      <c r="C1407" s="25"/>
      <c r="D1407" s="25"/>
      <c r="E1407" s="25"/>
      <c r="F1407" s="25"/>
      <c r="G1407" s="25"/>
      <c r="H1407" s="25"/>
      <c r="I1407" s="25"/>
      <c r="J1407" s="25"/>
      <c r="K1407" s="23"/>
    </row>
    <row r="1408" spans="1:11" ht="24" x14ac:dyDescent="0.3">
      <c r="A1408" s="18"/>
      <c r="B1408" s="24"/>
      <c r="C1408" s="297" t="s">
        <v>833</v>
      </c>
      <c r="D1408" s="24"/>
      <c r="E1408" s="24"/>
      <c r="F1408" s="24"/>
      <c r="G1408" s="24"/>
      <c r="H1408" s="24"/>
      <c r="I1408" s="24"/>
      <c r="J1408" s="24"/>
      <c r="K1408" s="19"/>
    </row>
    <row r="1409" spans="1:13" x14ac:dyDescent="0.2">
      <c r="A1409" s="20"/>
      <c r="C1409" s="508">
        <v>46354</v>
      </c>
      <c r="K1409" s="21"/>
    </row>
    <row r="1410" spans="1:13" x14ac:dyDescent="0.2">
      <c r="A1410" s="20"/>
      <c r="G1410" t="s">
        <v>280</v>
      </c>
      <c r="K1410" s="21"/>
    </row>
    <row r="1411" spans="1:13" x14ac:dyDescent="0.2">
      <c r="A1411" s="20"/>
      <c r="C1411" s="62" t="s">
        <v>88</v>
      </c>
      <c r="F1411" s="62" t="s">
        <v>42</v>
      </c>
      <c r="H1411" s="188" t="s">
        <v>88</v>
      </c>
      <c r="K1411" s="21"/>
    </row>
    <row r="1412" spans="1:13" x14ac:dyDescent="0.2">
      <c r="A1412" s="20" t="s">
        <v>805</v>
      </c>
      <c r="C1412" s="302">
        <v>360</v>
      </c>
      <c r="F1412" s="64">
        <v>130</v>
      </c>
      <c r="G1412" s="138">
        <f>+F1412/20</f>
        <v>6.5</v>
      </c>
      <c r="H1412" s="299">
        <f>+F1412*C1412</f>
        <v>46800</v>
      </c>
      <c r="J1412">
        <v>210</v>
      </c>
      <c r="K1412" s="287" t="s">
        <v>643</v>
      </c>
    </row>
    <row r="1413" spans="1:13" x14ac:dyDescent="0.2">
      <c r="A1413" s="20" t="s">
        <v>51</v>
      </c>
      <c r="C1413" s="302"/>
      <c r="F1413" s="64"/>
      <c r="G1413" s="138">
        <v>2</v>
      </c>
      <c r="H1413" s="299">
        <f>+F1413*C1413</f>
        <v>0</v>
      </c>
      <c r="K1413" s="287"/>
    </row>
    <row r="1414" spans="1:13" x14ac:dyDescent="0.2">
      <c r="A1414" s="20" t="s">
        <v>802</v>
      </c>
      <c r="C1414" s="302"/>
      <c r="F1414" s="64"/>
      <c r="G1414" s="138"/>
      <c r="H1414" s="298">
        <f t="shared" ref="H1414:H1419" si="43">+F1414*C1414</f>
        <v>0</v>
      </c>
      <c r="K1414" s="287"/>
    </row>
    <row r="1415" spans="1:13" x14ac:dyDescent="0.2">
      <c r="A1415" s="20" t="s">
        <v>794</v>
      </c>
      <c r="C1415" s="302"/>
      <c r="F1415" s="64"/>
      <c r="H1415" s="298">
        <f t="shared" si="43"/>
        <v>0</v>
      </c>
      <c r="K1415" s="287"/>
    </row>
    <row r="1416" spans="1:13" x14ac:dyDescent="0.2">
      <c r="A1416" s="20" t="s">
        <v>795</v>
      </c>
      <c r="C1416" s="302"/>
      <c r="D1416" s="133">
        <f>+C1416/300</f>
        <v>0</v>
      </c>
      <c r="F1416" s="64"/>
      <c r="H1416" s="298">
        <f t="shared" si="43"/>
        <v>0</v>
      </c>
      <c r="K1416" s="21"/>
      <c r="M1416" t="s">
        <v>832</v>
      </c>
    </row>
    <row r="1417" spans="1:13" x14ac:dyDescent="0.2">
      <c r="A1417" s="20" t="s">
        <v>190</v>
      </c>
      <c r="C1417" s="302"/>
      <c r="F1417" s="64"/>
      <c r="H1417" s="298">
        <f t="shared" si="43"/>
        <v>0</v>
      </c>
      <c r="K1417" s="21"/>
    </row>
    <row r="1418" spans="1:13" x14ac:dyDescent="0.2">
      <c r="A1418" s="20"/>
      <c r="C1418" s="302"/>
      <c r="F1418" s="122"/>
      <c r="H1418" s="298">
        <f t="shared" si="43"/>
        <v>0</v>
      </c>
      <c r="K1418" s="21"/>
    </row>
    <row r="1419" spans="1:13" x14ac:dyDescent="0.2">
      <c r="A1419" s="20"/>
      <c r="C1419" s="308"/>
      <c r="F1419" s="122"/>
      <c r="H1419" s="298">
        <f t="shared" si="43"/>
        <v>0</v>
      </c>
      <c r="K1419" s="21"/>
    </row>
    <row r="1420" spans="1:13" x14ac:dyDescent="0.2">
      <c r="A1420" s="20"/>
      <c r="F1420" s="107" t="s">
        <v>90</v>
      </c>
      <c r="G1420" s="107"/>
      <c r="H1420" s="185">
        <f>SUM(H1412:H1419)</f>
        <v>46800</v>
      </c>
      <c r="K1420" s="21"/>
    </row>
    <row r="1421" spans="1:13" x14ac:dyDescent="0.2">
      <c r="A1421" s="20"/>
      <c r="C1421" s="168"/>
      <c r="F1421" s="105" t="s">
        <v>107</v>
      </c>
      <c r="G1421" s="105"/>
      <c r="H1421" s="186">
        <f>+F1427</f>
        <v>26986</v>
      </c>
      <c r="J1421">
        <v>500</v>
      </c>
      <c r="K1421" s="21"/>
    </row>
    <row r="1422" spans="1:13" ht="16" thickBot="1" x14ac:dyDescent="0.25">
      <c r="A1422" s="20"/>
      <c r="F1422" s="103" t="s">
        <v>118</v>
      </c>
      <c r="G1422" s="103"/>
      <c r="H1422" s="187">
        <f>+H1420-H1421</f>
        <v>19814</v>
      </c>
      <c r="J1422">
        <v>20</v>
      </c>
      <c r="K1422" s="21"/>
    </row>
    <row r="1423" spans="1:13" ht="16" thickTop="1" x14ac:dyDescent="0.2">
      <c r="A1423" s="20"/>
      <c r="F1423" t="s">
        <v>106</v>
      </c>
      <c r="H1423" s="111"/>
      <c r="J1423">
        <f>+J1421/J1422</f>
        <v>25</v>
      </c>
      <c r="K1423" s="21"/>
    </row>
    <row r="1424" spans="1:13" x14ac:dyDescent="0.2">
      <c r="A1424" s="20"/>
      <c r="F1424" s="128" t="s">
        <v>124</v>
      </c>
      <c r="G1424" s="128"/>
      <c r="H1424" s="129">
        <f>+H1420-H1421-H1423</f>
        <v>19814</v>
      </c>
      <c r="K1424" s="21"/>
    </row>
    <row r="1425" spans="1:11" x14ac:dyDescent="0.2">
      <c r="A1425" s="20"/>
      <c r="K1425" s="21"/>
    </row>
    <row r="1426" spans="1:11" x14ac:dyDescent="0.2">
      <c r="A1426" s="20"/>
      <c r="K1426" s="21"/>
    </row>
    <row r="1427" spans="1:11" ht="21" x14ac:dyDescent="0.25">
      <c r="A1427" s="20"/>
      <c r="B1427" s="62" t="s">
        <v>42</v>
      </c>
      <c r="C1427" s="62" t="s">
        <v>112</v>
      </c>
      <c r="F1427" s="283">
        <f>SUM(F1430:F1460)</f>
        <v>26986</v>
      </c>
      <c r="G1427" s="305">
        <f>+F1427/F1412</f>
        <v>207.58461538461538</v>
      </c>
      <c r="K1427" s="21"/>
    </row>
    <row r="1428" spans="1:11" x14ac:dyDescent="0.2">
      <c r="A1428" s="711" t="s">
        <v>29</v>
      </c>
      <c r="B1428" s="712"/>
      <c r="K1428" s="21"/>
    </row>
    <row r="1429" spans="1:11" x14ac:dyDescent="0.2">
      <c r="A1429" s="20" t="s">
        <v>189</v>
      </c>
      <c r="B1429" s="64">
        <v>1</v>
      </c>
      <c r="C1429" s="114">
        <v>700</v>
      </c>
      <c r="E1429" s="114">
        <f>+B1429*C1429</f>
        <v>700</v>
      </c>
      <c r="F1429" s="114"/>
      <c r="K1429" s="21"/>
    </row>
    <row r="1430" spans="1:11" x14ac:dyDescent="0.2">
      <c r="A1430" s="20" t="s">
        <v>26</v>
      </c>
      <c r="B1430" s="64">
        <v>1</v>
      </c>
      <c r="C1430" s="114">
        <v>1900</v>
      </c>
      <c r="E1430" s="114">
        <f>+B1430*C1430</f>
        <v>1900</v>
      </c>
      <c r="F1430" s="114"/>
      <c r="K1430" s="21"/>
    </row>
    <row r="1431" spans="1:11" x14ac:dyDescent="0.2">
      <c r="A1431" s="20"/>
      <c r="B1431" s="64"/>
      <c r="C1431" s="114"/>
      <c r="E1431" s="114">
        <f>+B1431*C1431</f>
        <v>0</v>
      </c>
      <c r="F1431" s="114"/>
      <c r="K1431" s="21"/>
    </row>
    <row r="1432" spans="1:11" ht="16" thickBot="1" x14ac:dyDescent="0.25">
      <c r="A1432" s="22" t="s">
        <v>200</v>
      </c>
      <c r="B1432" s="301">
        <v>1</v>
      </c>
      <c r="C1432" s="293">
        <v>3000</v>
      </c>
      <c r="D1432" s="25"/>
      <c r="E1432" s="114">
        <f>+B1432*C1432</f>
        <v>3000</v>
      </c>
      <c r="F1432" s="306">
        <f>SUM(E1429:E1432)</f>
        <v>5600</v>
      </c>
      <c r="G1432" s="6" t="s">
        <v>28</v>
      </c>
      <c r="K1432" s="21"/>
    </row>
    <row r="1433" spans="1:11" x14ac:dyDescent="0.2">
      <c r="A1433" s="20"/>
      <c r="C1433" s="114"/>
      <c r="E1433" s="114"/>
      <c r="F1433" s="307"/>
      <c r="K1433" s="21"/>
    </row>
    <row r="1434" spans="1:11" x14ac:dyDescent="0.2">
      <c r="A1434" s="20" t="s">
        <v>797</v>
      </c>
      <c r="B1434" s="64">
        <v>1</v>
      </c>
      <c r="C1434" s="296">
        <v>1400</v>
      </c>
      <c r="E1434" s="114">
        <f>+B1434*C1434</f>
        <v>1400</v>
      </c>
      <c r="F1434" s="307"/>
      <c r="K1434" s="21"/>
    </row>
    <row r="1435" spans="1:11" x14ac:dyDescent="0.2">
      <c r="A1435" s="20" t="s">
        <v>30</v>
      </c>
      <c r="B1435" s="300">
        <v>6</v>
      </c>
      <c r="C1435" s="114">
        <v>700</v>
      </c>
      <c r="E1435" s="114">
        <f>+B1435*C1435</f>
        <v>4200</v>
      </c>
      <c r="F1435" s="307"/>
      <c r="K1435" s="21"/>
    </row>
    <row r="1436" spans="1:11" x14ac:dyDescent="0.2">
      <c r="A1436" s="20" t="s">
        <v>374</v>
      </c>
      <c r="B1436" s="300">
        <v>1</v>
      </c>
      <c r="C1436" s="114">
        <v>1000</v>
      </c>
      <c r="E1436" s="114">
        <f>+B1436*C1436</f>
        <v>1000</v>
      </c>
      <c r="F1436" s="307"/>
      <c r="K1436" s="21"/>
    </row>
    <row r="1437" spans="1:11" x14ac:dyDescent="0.2">
      <c r="A1437" s="20" t="s">
        <v>372</v>
      </c>
      <c r="B1437" s="300"/>
      <c r="C1437" s="114">
        <v>400</v>
      </c>
      <c r="E1437" s="114"/>
      <c r="F1437" s="307"/>
      <c r="K1437" s="21"/>
    </row>
    <row r="1438" spans="1:11" x14ac:dyDescent="0.2">
      <c r="A1438" s="20" t="s">
        <v>278</v>
      </c>
      <c r="B1438" s="300"/>
      <c r="C1438" s="114">
        <v>400</v>
      </c>
      <c r="E1438" s="114">
        <f>+B1438*C1438</f>
        <v>0</v>
      </c>
      <c r="F1438" s="307"/>
      <c r="K1438" s="21"/>
    </row>
    <row r="1439" spans="1:11" x14ac:dyDescent="0.2">
      <c r="A1439" s="20" t="s">
        <v>39</v>
      </c>
      <c r="B1439" s="300">
        <v>1</v>
      </c>
      <c r="C1439" s="114">
        <v>1400</v>
      </c>
      <c r="E1439" s="114">
        <f>+B1439*C1439</f>
        <v>1400</v>
      </c>
      <c r="F1439" s="307"/>
      <c r="K1439" s="21"/>
    </row>
    <row r="1440" spans="1:11" ht="16" thickBot="1" x14ac:dyDescent="0.25">
      <c r="A1440" s="22" t="s">
        <v>217</v>
      </c>
      <c r="B1440" s="301">
        <v>1</v>
      </c>
      <c r="C1440" s="293">
        <v>1500</v>
      </c>
      <c r="D1440" s="25"/>
      <c r="E1440" s="303">
        <f>+B1440*C1440</f>
        <v>1500</v>
      </c>
      <c r="F1440" s="306">
        <f>SUM(E1434:E1440)</f>
        <v>9500</v>
      </c>
      <c r="G1440" s="6" t="s">
        <v>30</v>
      </c>
      <c r="K1440" s="21"/>
    </row>
    <row r="1441" spans="1:11" x14ac:dyDescent="0.2">
      <c r="A1441" s="20"/>
      <c r="C1441" s="114"/>
      <c r="E1441" s="114"/>
      <c r="F1441" s="307"/>
      <c r="K1441" s="21"/>
    </row>
    <row r="1442" spans="1:11" x14ac:dyDescent="0.2">
      <c r="A1442" s="20"/>
      <c r="C1442" s="114"/>
      <c r="E1442" s="114"/>
      <c r="F1442" s="307"/>
      <c r="H1442" t="s">
        <v>783</v>
      </c>
      <c r="I1442" s="47">
        <v>15</v>
      </c>
      <c r="K1442" s="21"/>
    </row>
    <row r="1443" spans="1:11" x14ac:dyDescent="0.2">
      <c r="A1443" s="169" t="s">
        <v>129</v>
      </c>
      <c r="B1443" s="61"/>
      <c r="C1443" s="114"/>
      <c r="E1443" s="114"/>
      <c r="F1443" s="307"/>
      <c r="H1443" s="90" t="s">
        <v>784</v>
      </c>
      <c r="I1443" s="90" t="s">
        <v>785</v>
      </c>
      <c r="J1443" s="90" t="s">
        <v>786</v>
      </c>
      <c r="K1443" s="588" t="s">
        <v>787</v>
      </c>
    </row>
    <row r="1444" spans="1:11" x14ac:dyDescent="0.2">
      <c r="A1444" s="20" t="s">
        <v>834</v>
      </c>
      <c r="B1444" s="300">
        <v>130</v>
      </c>
      <c r="C1444" s="114">
        <v>65</v>
      </c>
      <c r="E1444" s="114">
        <f>+B1444*C1444</f>
        <v>8450</v>
      </c>
      <c r="F1444" s="307"/>
      <c r="G1444" t="s">
        <v>780</v>
      </c>
      <c r="H1444" s="47">
        <v>1.5</v>
      </c>
      <c r="I1444" s="47">
        <f>+I1442*H1444</f>
        <v>22.5</v>
      </c>
      <c r="J1444" s="47">
        <v>220</v>
      </c>
      <c r="K1444" s="589">
        <f>+I1444*J1444</f>
        <v>4950</v>
      </c>
    </row>
    <row r="1445" spans="1:11" x14ac:dyDescent="0.2">
      <c r="A1445" s="20" t="s">
        <v>51</v>
      </c>
      <c r="B1445" s="300"/>
      <c r="C1445" s="114">
        <v>25</v>
      </c>
      <c r="E1445" s="114">
        <f>+B1445*C1445</f>
        <v>0</v>
      </c>
      <c r="F1445" s="307"/>
      <c r="G1445" t="s">
        <v>781</v>
      </c>
      <c r="H1445" s="47">
        <v>1.5</v>
      </c>
      <c r="I1445" s="47">
        <f>+I1442*H1445</f>
        <v>22.5</v>
      </c>
      <c r="J1445" s="47">
        <v>240</v>
      </c>
      <c r="K1445" s="589">
        <f t="shared" ref="K1445:K1446" si="44">+I1445*J1445</f>
        <v>5400</v>
      </c>
    </row>
    <row r="1446" spans="1:11" x14ac:dyDescent="0.2">
      <c r="A1446" s="20" t="s">
        <v>101</v>
      </c>
      <c r="B1446" s="300"/>
      <c r="C1446" s="114">
        <v>95</v>
      </c>
      <c r="E1446" s="114">
        <f>+B1446*C1446</f>
        <v>0</v>
      </c>
      <c r="F1446" s="307"/>
      <c r="G1446" t="s">
        <v>782</v>
      </c>
      <c r="H1446" s="47">
        <v>1.5</v>
      </c>
      <c r="I1446" s="47">
        <f>+I1442*H1446</f>
        <v>22.5</v>
      </c>
      <c r="J1446" s="47">
        <v>240</v>
      </c>
      <c r="K1446" s="589">
        <f t="shared" si="44"/>
        <v>5400</v>
      </c>
    </row>
    <row r="1447" spans="1:11" x14ac:dyDescent="0.2">
      <c r="A1447" s="20" t="s">
        <v>667</v>
      </c>
      <c r="B1447" s="300"/>
      <c r="C1447" s="114">
        <v>25</v>
      </c>
      <c r="E1447" s="114">
        <f>+B1447*C1447</f>
        <v>0</v>
      </c>
      <c r="F1447" s="307"/>
      <c r="K1447" s="590">
        <f>SUM(K1444:K1446)</f>
        <v>15750</v>
      </c>
    </row>
    <row r="1448" spans="1:11" x14ac:dyDescent="0.2">
      <c r="A1448" s="20"/>
      <c r="C1448" s="114"/>
      <c r="E1448" s="114"/>
      <c r="F1448" s="307"/>
      <c r="K1448" s="21">
        <v>150</v>
      </c>
    </row>
    <row r="1449" spans="1:11" x14ac:dyDescent="0.2">
      <c r="A1449" s="20" t="s">
        <v>231</v>
      </c>
      <c r="B1449" s="300"/>
      <c r="C1449" s="114">
        <v>450</v>
      </c>
      <c r="E1449" s="114">
        <f>+B1449*C1449</f>
        <v>0</v>
      </c>
      <c r="F1449" s="307"/>
      <c r="K1449" s="591">
        <f>+K1447/K1448</f>
        <v>105</v>
      </c>
    </row>
    <row r="1450" spans="1:11" x14ac:dyDescent="0.2">
      <c r="A1450" s="20" t="s">
        <v>31</v>
      </c>
      <c r="B1450" s="300">
        <v>9</v>
      </c>
      <c r="C1450" s="114">
        <v>300</v>
      </c>
      <c r="E1450" s="114">
        <f>+B1450*C1450</f>
        <v>2700</v>
      </c>
      <c r="F1450" s="307"/>
      <c r="K1450" s="21"/>
    </row>
    <row r="1451" spans="1:11" x14ac:dyDescent="0.2">
      <c r="A1451" s="20" t="s">
        <v>279</v>
      </c>
      <c r="B1451" s="300"/>
      <c r="C1451" s="114">
        <v>300</v>
      </c>
      <c r="E1451" s="114">
        <f>+B1451*C1451</f>
        <v>0</v>
      </c>
      <c r="F1451" s="307"/>
      <c r="K1451" s="21"/>
    </row>
    <row r="1452" spans="1:11" ht="16" thickBot="1" x14ac:dyDescent="0.25">
      <c r="A1452" s="22" t="s">
        <v>47</v>
      </c>
      <c r="B1452" s="304">
        <v>12</v>
      </c>
      <c r="C1452" s="303">
        <v>38</v>
      </c>
      <c r="D1452" s="25"/>
      <c r="E1452" s="293">
        <f>+B1452*C1452</f>
        <v>456</v>
      </c>
      <c r="F1452" s="306">
        <f>SUM(E1444:E1452)</f>
        <v>11606</v>
      </c>
      <c r="G1452" s="6" t="s">
        <v>281</v>
      </c>
      <c r="K1452" s="21"/>
    </row>
    <row r="1453" spans="1:11" x14ac:dyDescent="0.2">
      <c r="A1453" s="20"/>
      <c r="B1453" s="47"/>
      <c r="C1453" s="296"/>
      <c r="E1453" s="114"/>
      <c r="F1453" s="307"/>
      <c r="K1453" s="21"/>
    </row>
    <row r="1454" spans="1:11" x14ac:dyDescent="0.2">
      <c r="A1454" s="20" t="s">
        <v>44</v>
      </c>
      <c r="B1454" s="47"/>
      <c r="C1454" s="296"/>
      <c r="E1454" s="114"/>
      <c r="F1454" s="307"/>
      <c r="K1454" s="21"/>
    </row>
    <row r="1455" spans="1:11" x14ac:dyDescent="0.2">
      <c r="A1455" s="20" t="s">
        <v>684</v>
      </c>
      <c r="B1455" s="64">
        <v>8</v>
      </c>
      <c r="C1455" s="296">
        <v>35</v>
      </c>
      <c r="E1455" s="114">
        <f>+B1455*C1455</f>
        <v>280</v>
      </c>
      <c r="F1455" s="307"/>
      <c r="K1455" s="21"/>
    </row>
    <row r="1456" spans="1:11" x14ac:dyDescent="0.2">
      <c r="A1456" s="20" t="s">
        <v>765</v>
      </c>
      <c r="B1456" s="64"/>
      <c r="C1456" s="296">
        <v>800</v>
      </c>
      <c r="E1456" s="114">
        <f>+B1456*C1456</f>
        <v>0</v>
      </c>
      <c r="F1456" s="307"/>
      <c r="K1456" s="21"/>
    </row>
    <row r="1457" spans="1:13" x14ac:dyDescent="0.2">
      <c r="A1457" s="20" t="s">
        <v>382</v>
      </c>
      <c r="B1457" s="64"/>
      <c r="C1457" s="296">
        <v>25</v>
      </c>
      <c r="E1457" s="114">
        <f>+B1457*C1457</f>
        <v>0</v>
      </c>
      <c r="F1457" s="307"/>
      <c r="K1457" s="21"/>
    </row>
    <row r="1458" spans="1:13" x14ac:dyDescent="0.2">
      <c r="A1458" s="20" t="s">
        <v>768</v>
      </c>
      <c r="B1458" s="64"/>
      <c r="C1458" s="296">
        <v>3000</v>
      </c>
      <c r="E1458" s="114">
        <f>+B1458*C1458</f>
        <v>0</v>
      </c>
      <c r="F1458" s="307"/>
      <c r="K1458" s="21"/>
    </row>
    <row r="1459" spans="1:13" ht="16" thickBot="1" x14ac:dyDescent="0.25">
      <c r="A1459" s="22"/>
      <c r="B1459" s="301"/>
      <c r="C1459" s="303">
        <v>10</v>
      </c>
      <c r="D1459" s="25"/>
      <c r="E1459" s="293">
        <f>+B1459*C1459</f>
        <v>0</v>
      </c>
      <c r="F1459" s="306">
        <f>SUM(E1455:E1459)</f>
        <v>280</v>
      </c>
      <c r="G1459" s="6" t="s">
        <v>282</v>
      </c>
      <c r="K1459" s="21"/>
    </row>
    <row r="1460" spans="1:13" x14ac:dyDescent="0.2">
      <c r="A1460" s="20"/>
      <c r="K1460" s="21"/>
    </row>
    <row r="1461" spans="1:13" ht="16" thickBot="1" x14ac:dyDescent="0.25">
      <c r="A1461" s="22"/>
      <c r="B1461" s="25"/>
      <c r="C1461" s="25"/>
      <c r="D1461" s="25"/>
      <c r="E1461" s="25"/>
      <c r="F1461" s="25"/>
      <c r="G1461" s="25"/>
      <c r="H1461" s="25"/>
      <c r="I1461" s="25"/>
      <c r="J1461" s="25"/>
      <c r="K1461" s="23"/>
    </row>
    <row r="1462" spans="1:13" ht="24" x14ac:dyDescent="0.3">
      <c r="A1462" s="18"/>
      <c r="B1462" s="24"/>
      <c r="C1462" s="297" t="s">
        <v>894</v>
      </c>
      <c r="D1462" s="24"/>
      <c r="E1462" s="24"/>
      <c r="F1462" s="24"/>
      <c r="G1462" s="24"/>
      <c r="H1462" s="24"/>
      <c r="I1462" s="24"/>
      <c r="J1462" s="24"/>
      <c r="K1462" s="19"/>
    </row>
    <row r="1463" spans="1:13" x14ac:dyDescent="0.2">
      <c r="A1463" s="20"/>
      <c r="C1463" s="508"/>
      <c r="K1463" s="21"/>
    </row>
    <row r="1464" spans="1:13" x14ac:dyDescent="0.2">
      <c r="A1464" s="20"/>
      <c r="G1464" t="s">
        <v>280</v>
      </c>
      <c r="K1464" s="21"/>
    </row>
    <row r="1465" spans="1:13" x14ac:dyDescent="0.2">
      <c r="A1465" s="20"/>
      <c r="C1465" s="62" t="s">
        <v>88</v>
      </c>
      <c r="F1465" s="62" t="s">
        <v>42</v>
      </c>
      <c r="H1465" s="188" t="s">
        <v>88</v>
      </c>
      <c r="K1465" s="21"/>
    </row>
    <row r="1466" spans="1:13" x14ac:dyDescent="0.2">
      <c r="A1466" s="20" t="s">
        <v>805</v>
      </c>
      <c r="C1466" s="302">
        <v>360</v>
      </c>
      <c r="F1466" s="64">
        <v>250</v>
      </c>
      <c r="G1466" s="138">
        <f>+F1466/20</f>
        <v>12.5</v>
      </c>
      <c r="H1466" s="299">
        <f>+F1466*C1466</f>
        <v>90000</v>
      </c>
      <c r="J1466">
        <v>210</v>
      </c>
      <c r="K1466" s="287" t="s">
        <v>643</v>
      </c>
    </row>
    <row r="1467" spans="1:13" x14ac:dyDescent="0.2">
      <c r="A1467" s="20" t="s">
        <v>51</v>
      </c>
      <c r="C1467" s="302"/>
      <c r="F1467" s="64"/>
      <c r="G1467" s="138">
        <v>2</v>
      </c>
      <c r="H1467" s="299">
        <f>+F1467*C1467</f>
        <v>0</v>
      </c>
      <c r="K1467" s="287"/>
    </row>
    <row r="1468" spans="1:13" x14ac:dyDescent="0.2">
      <c r="A1468" s="20" t="s">
        <v>802</v>
      </c>
      <c r="C1468" s="302"/>
      <c r="F1468" s="64"/>
      <c r="G1468" s="138"/>
      <c r="H1468" s="298">
        <f t="shared" ref="H1468:H1473" si="45">+F1468*C1468</f>
        <v>0</v>
      </c>
      <c r="K1468" s="287"/>
    </row>
    <row r="1469" spans="1:13" x14ac:dyDescent="0.2">
      <c r="A1469" s="20" t="s">
        <v>794</v>
      </c>
      <c r="C1469" s="302"/>
      <c r="F1469" s="64"/>
      <c r="H1469" s="298">
        <f t="shared" si="45"/>
        <v>0</v>
      </c>
      <c r="K1469" s="287"/>
    </row>
    <row r="1470" spans="1:13" x14ac:dyDescent="0.2">
      <c r="A1470" s="20" t="s">
        <v>795</v>
      </c>
      <c r="C1470" s="302"/>
      <c r="D1470" s="133">
        <f>+C1470/300</f>
        <v>0</v>
      </c>
      <c r="F1470" s="64"/>
      <c r="H1470" s="298">
        <f t="shared" si="45"/>
        <v>0</v>
      </c>
      <c r="K1470" s="21"/>
      <c r="M1470" t="s">
        <v>832</v>
      </c>
    </row>
    <row r="1471" spans="1:13" x14ac:dyDescent="0.2">
      <c r="A1471" s="20" t="s">
        <v>190</v>
      </c>
      <c r="C1471" s="302">
        <v>4500</v>
      </c>
      <c r="F1471" s="64">
        <v>1</v>
      </c>
      <c r="H1471" s="298">
        <f t="shared" si="45"/>
        <v>4500</v>
      </c>
      <c r="K1471" s="21"/>
    </row>
    <row r="1472" spans="1:13" x14ac:dyDescent="0.2">
      <c r="A1472" s="20"/>
      <c r="C1472" s="302"/>
      <c r="F1472" s="122"/>
      <c r="H1472" s="298">
        <f t="shared" si="45"/>
        <v>0</v>
      </c>
      <c r="K1472" s="21"/>
    </row>
    <row r="1473" spans="1:11" x14ac:dyDescent="0.2">
      <c r="A1473" s="20"/>
      <c r="C1473" s="308"/>
      <c r="F1473" s="122"/>
      <c r="H1473" s="298">
        <f t="shared" si="45"/>
        <v>0</v>
      </c>
      <c r="K1473" s="21"/>
    </row>
    <row r="1474" spans="1:11" x14ac:dyDescent="0.2">
      <c r="A1474" s="20"/>
      <c r="F1474" s="107" t="s">
        <v>90</v>
      </c>
      <c r="G1474" s="107"/>
      <c r="H1474" s="185">
        <f>SUM(H1466:H1473)</f>
        <v>94500</v>
      </c>
      <c r="K1474" s="21"/>
    </row>
    <row r="1475" spans="1:11" x14ac:dyDescent="0.2">
      <c r="A1475" s="20"/>
      <c r="C1475" s="168"/>
      <c r="F1475" s="105" t="s">
        <v>107</v>
      </c>
      <c r="G1475" s="105"/>
      <c r="H1475" s="186">
        <f>+F1481</f>
        <v>53845</v>
      </c>
      <c r="J1475">
        <v>500</v>
      </c>
      <c r="K1475" s="21"/>
    </row>
    <row r="1476" spans="1:11" ht="16" thickBot="1" x14ac:dyDescent="0.25">
      <c r="A1476" s="20"/>
      <c r="F1476" s="103" t="s">
        <v>118</v>
      </c>
      <c r="G1476" s="103"/>
      <c r="H1476" s="187">
        <f>+H1474-H1475</f>
        <v>40655</v>
      </c>
      <c r="J1476">
        <v>20</v>
      </c>
      <c r="K1476" s="21"/>
    </row>
    <row r="1477" spans="1:11" ht="16" thickTop="1" x14ac:dyDescent="0.2">
      <c r="A1477" s="20"/>
      <c r="F1477" t="s">
        <v>106</v>
      </c>
      <c r="H1477" s="111"/>
      <c r="J1477">
        <f>+J1475/J1476</f>
        <v>25</v>
      </c>
      <c r="K1477" s="21"/>
    </row>
    <row r="1478" spans="1:11" x14ac:dyDescent="0.2">
      <c r="A1478" s="20"/>
      <c r="F1478" s="128" t="s">
        <v>124</v>
      </c>
      <c r="G1478" s="128"/>
      <c r="H1478" s="129">
        <f>+H1474-H1475-H1477</f>
        <v>40655</v>
      </c>
      <c r="K1478" s="21"/>
    </row>
    <row r="1479" spans="1:11" x14ac:dyDescent="0.2">
      <c r="A1479" s="20"/>
      <c r="K1479" s="21"/>
    </row>
    <row r="1480" spans="1:11" x14ac:dyDescent="0.2">
      <c r="A1480" s="20"/>
      <c r="K1480" s="21"/>
    </row>
    <row r="1481" spans="1:11" ht="21" x14ac:dyDescent="0.25">
      <c r="A1481" s="20"/>
      <c r="B1481" s="62" t="s">
        <v>42</v>
      </c>
      <c r="C1481" s="62" t="s">
        <v>112</v>
      </c>
      <c r="F1481" s="283">
        <f>SUM(F1484:F1514)</f>
        <v>53845</v>
      </c>
      <c r="G1481" s="305">
        <f>+F1481/F1466</f>
        <v>215.38</v>
      </c>
      <c r="K1481" s="21"/>
    </row>
    <row r="1482" spans="1:11" x14ac:dyDescent="0.2">
      <c r="A1482" s="711" t="s">
        <v>29</v>
      </c>
      <c r="B1482" s="712"/>
      <c r="K1482" s="21"/>
    </row>
    <row r="1483" spans="1:11" x14ac:dyDescent="0.2">
      <c r="A1483" s="20" t="s">
        <v>189</v>
      </c>
      <c r="B1483" s="64">
        <v>4</v>
      </c>
      <c r="C1483" s="114">
        <v>900</v>
      </c>
      <c r="E1483" s="114">
        <f>+B1483*C1483</f>
        <v>3600</v>
      </c>
      <c r="F1483" s="114"/>
      <c r="K1483" s="21"/>
    </row>
    <row r="1484" spans="1:11" x14ac:dyDescent="0.2">
      <c r="A1484" s="20" t="s">
        <v>26</v>
      </c>
      <c r="B1484" s="64">
        <v>1</v>
      </c>
      <c r="C1484" s="114">
        <v>1900</v>
      </c>
      <c r="E1484" s="114">
        <f>+B1484*C1484</f>
        <v>1900</v>
      </c>
      <c r="F1484" s="114"/>
      <c r="K1484" s="21"/>
    </row>
    <row r="1485" spans="1:11" x14ac:dyDescent="0.2">
      <c r="A1485" s="20"/>
      <c r="B1485" s="64"/>
      <c r="C1485" s="114"/>
      <c r="E1485" s="114">
        <f>+B1485*C1485</f>
        <v>0</v>
      </c>
      <c r="F1485" s="114"/>
      <c r="K1485" s="21"/>
    </row>
    <row r="1486" spans="1:11" ht="16" thickBot="1" x14ac:dyDescent="0.25">
      <c r="A1486" s="22" t="s">
        <v>200</v>
      </c>
      <c r="B1486" s="301"/>
      <c r="C1486" s="293">
        <v>3000</v>
      </c>
      <c r="D1486" s="25"/>
      <c r="E1486" s="114">
        <f>+B1486*C1486</f>
        <v>0</v>
      </c>
      <c r="F1486" s="306">
        <f>SUM(E1483:E1486)</f>
        <v>5500</v>
      </c>
      <c r="G1486" s="6" t="s">
        <v>28</v>
      </c>
      <c r="K1486" s="21"/>
    </row>
    <row r="1487" spans="1:11" x14ac:dyDescent="0.2">
      <c r="A1487" s="20"/>
      <c r="C1487" s="114"/>
      <c r="E1487" s="114"/>
      <c r="F1487" s="307"/>
      <c r="K1487" s="21"/>
    </row>
    <row r="1488" spans="1:11" x14ac:dyDescent="0.2">
      <c r="A1488" s="20" t="s">
        <v>797</v>
      </c>
      <c r="B1488" s="64">
        <v>1</v>
      </c>
      <c r="C1488" s="296">
        <v>1600</v>
      </c>
      <c r="E1488" s="114">
        <f>+B1488*C1488</f>
        <v>1600</v>
      </c>
      <c r="F1488" s="307"/>
      <c r="K1488" s="21"/>
    </row>
    <row r="1489" spans="1:11" x14ac:dyDescent="0.2">
      <c r="A1489" s="20" t="s">
        <v>30</v>
      </c>
      <c r="B1489" s="300">
        <v>13</v>
      </c>
      <c r="C1489" s="114">
        <v>800</v>
      </c>
      <c r="E1489" s="114">
        <f>+B1489*C1489</f>
        <v>10400</v>
      </c>
      <c r="F1489" s="307"/>
      <c r="K1489" s="21"/>
    </row>
    <row r="1490" spans="1:11" x14ac:dyDescent="0.2">
      <c r="A1490" s="20" t="s">
        <v>374</v>
      </c>
      <c r="B1490" s="300">
        <v>1</v>
      </c>
      <c r="C1490" s="114">
        <v>1000</v>
      </c>
      <c r="E1490" s="114">
        <f>+B1490*C1490</f>
        <v>1000</v>
      </c>
      <c r="F1490" s="307"/>
      <c r="K1490" s="21"/>
    </row>
    <row r="1491" spans="1:11" x14ac:dyDescent="0.2">
      <c r="A1491" s="20" t="s">
        <v>372</v>
      </c>
      <c r="B1491" s="300"/>
      <c r="C1491" s="114">
        <v>400</v>
      </c>
      <c r="E1491" s="114"/>
      <c r="F1491" s="307"/>
      <c r="K1491" s="21"/>
    </row>
    <row r="1492" spans="1:11" x14ac:dyDescent="0.2">
      <c r="A1492" s="20" t="s">
        <v>278</v>
      </c>
      <c r="B1492" s="300"/>
      <c r="C1492" s="114">
        <v>400</v>
      </c>
      <c r="E1492" s="114">
        <f>+B1492*C1492</f>
        <v>0</v>
      </c>
      <c r="F1492" s="307"/>
      <c r="K1492" s="21"/>
    </row>
    <row r="1493" spans="1:11" x14ac:dyDescent="0.2">
      <c r="A1493" s="20" t="s">
        <v>39</v>
      </c>
      <c r="B1493" s="300">
        <v>1</v>
      </c>
      <c r="C1493" s="114">
        <v>1400</v>
      </c>
      <c r="E1493" s="114">
        <f>+B1493*C1493</f>
        <v>1400</v>
      </c>
      <c r="F1493" s="307"/>
      <c r="K1493" s="21"/>
    </row>
    <row r="1494" spans="1:11" ht="16" thickBot="1" x14ac:dyDescent="0.25">
      <c r="A1494" s="22" t="s">
        <v>217</v>
      </c>
      <c r="B1494" s="301">
        <v>1</v>
      </c>
      <c r="C1494" s="293">
        <v>1500</v>
      </c>
      <c r="D1494" s="25"/>
      <c r="E1494" s="303">
        <f>+B1494*C1494</f>
        <v>1500</v>
      </c>
      <c r="F1494" s="306">
        <f>SUM(E1488:E1494)</f>
        <v>15900</v>
      </c>
      <c r="G1494" s="6" t="s">
        <v>30</v>
      </c>
      <c r="K1494" s="21"/>
    </row>
    <row r="1495" spans="1:11" x14ac:dyDescent="0.2">
      <c r="A1495" s="20"/>
      <c r="C1495" s="114"/>
      <c r="E1495" s="114"/>
      <c r="F1495" s="307"/>
      <c r="K1495" s="21"/>
    </row>
    <row r="1496" spans="1:11" x14ac:dyDescent="0.2">
      <c r="A1496" s="20"/>
      <c r="C1496" s="114"/>
      <c r="E1496" s="114"/>
      <c r="F1496" s="307"/>
      <c r="H1496" t="s">
        <v>783</v>
      </c>
      <c r="I1496" s="47">
        <v>15</v>
      </c>
      <c r="K1496" s="21"/>
    </row>
    <row r="1497" spans="1:11" x14ac:dyDescent="0.2">
      <c r="A1497" s="169" t="s">
        <v>129</v>
      </c>
      <c r="B1497" s="61"/>
      <c r="C1497" s="114"/>
      <c r="E1497" s="114"/>
      <c r="F1497" s="307"/>
      <c r="H1497" s="90" t="s">
        <v>784</v>
      </c>
      <c r="I1497" s="90" t="s">
        <v>785</v>
      </c>
      <c r="J1497" s="90" t="s">
        <v>786</v>
      </c>
      <c r="K1497" s="588" t="s">
        <v>787</v>
      </c>
    </row>
    <row r="1498" spans="1:11" x14ac:dyDescent="0.2">
      <c r="A1498" s="20" t="s">
        <v>103</v>
      </c>
      <c r="B1498" s="300">
        <f>+F1466</f>
        <v>250</v>
      </c>
      <c r="C1498" s="114">
        <v>85</v>
      </c>
      <c r="E1498" s="114">
        <f>+B1498*C1498</f>
        <v>21250</v>
      </c>
      <c r="F1498" s="307"/>
      <c r="G1498" t="s">
        <v>780</v>
      </c>
      <c r="H1498" s="47">
        <v>1.5</v>
      </c>
      <c r="I1498" s="47">
        <f>+I1496*H1498</f>
        <v>22.5</v>
      </c>
      <c r="J1498" s="47">
        <v>220</v>
      </c>
      <c r="K1498" s="589">
        <f>+I1498*J1498</f>
        <v>4950</v>
      </c>
    </row>
    <row r="1499" spans="1:11" x14ac:dyDescent="0.2">
      <c r="A1499" s="20" t="s">
        <v>51</v>
      </c>
      <c r="B1499" s="300"/>
      <c r="C1499" s="114">
        <v>25</v>
      </c>
      <c r="E1499" s="114">
        <f>+B1499*C1499</f>
        <v>0</v>
      </c>
      <c r="F1499" s="307"/>
      <c r="G1499" t="s">
        <v>781</v>
      </c>
      <c r="H1499" s="47">
        <v>1.5</v>
      </c>
      <c r="I1499" s="47">
        <f>+I1496*H1499</f>
        <v>22.5</v>
      </c>
      <c r="J1499" s="47">
        <v>240</v>
      </c>
      <c r="K1499" s="589">
        <f t="shared" ref="K1499:K1500" si="46">+I1499*J1499</f>
        <v>5400</v>
      </c>
    </row>
    <row r="1500" spans="1:11" x14ac:dyDescent="0.2">
      <c r="A1500" s="20" t="s">
        <v>101</v>
      </c>
      <c r="B1500" s="300"/>
      <c r="C1500" s="114">
        <v>95</v>
      </c>
      <c r="E1500" s="114">
        <f>+B1500*C1500</f>
        <v>0</v>
      </c>
      <c r="F1500" s="307"/>
      <c r="G1500" t="s">
        <v>782</v>
      </c>
      <c r="H1500" s="47">
        <v>1.5</v>
      </c>
      <c r="I1500" s="47">
        <f>+I1496*H1500</f>
        <v>22.5</v>
      </c>
      <c r="J1500" s="47">
        <v>240</v>
      </c>
      <c r="K1500" s="589">
        <f t="shared" si="46"/>
        <v>5400</v>
      </c>
    </row>
    <row r="1501" spans="1:11" x14ac:dyDescent="0.2">
      <c r="A1501" s="20" t="s">
        <v>667</v>
      </c>
      <c r="B1501" s="300"/>
      <c r="C1501" s="114">
        <v>25</v>
      </c>
      <c r="E1501" s="114">
        <f>+B1501*C1501</f>
        <v>0</v>
      </c>
      <c r="F1501" s="307"/>
      <c r="K1501" s="590">
        <f>SUM(K1498:K1500)</f>
        <v>15750</v>
      </c>
    </row>
    <row r="1502" spans="1:11" x14ac:dyDescent="0.2">
      <c r="A1502" s="20"/>
      <c r="C1502" s="114"/>
      <c r="E1502" s="114"/>
      <c r="F1502" s="307"/>
      <c r="K1502" s="21">
        <v>150</v>
      </c>
    </row>
    <row r="1503" spans="1:11" x14ac:dyDescent="0.2">
      <c r="A1503" s="20" t="s">
        <v>231</v>
      </c>
      <c r="B1503" s="300"/>
      <c r="C1503" s="114">
        <v>450</v>
      </c>
      <c r="E1503" s="114">
        <f>+B1503*C1503</f>
        <v>0</v>
      </c>
      <c r="F1503" s="307"/>
      <c r="K1503" s="591">
        <f>+K1501/K1502</f>
        <v>105</v>
      </c>
    </row>
    <row r="1504" spans="1:11" x14ac:dyDescent="0.2">
      <c r="A1504" s="20" t="s">
        <v>31</v>
      </c>
      <c r="B1504" s="300">
        <v>16</v>
      </c>
      <c r="C1504" s="114">
        <v>300</v>
      </c>
      <c r="E1504" s="114">
        <f>+B1504*C1504</f>
        <v>4800</v>
      </c>
      <c r="F1504" s="307"/>
      <c r="K1504" s="21"/>
    </row>
    <row r="1505" spans="1:11" x14ac:dyDescent="0.2">
      <c r="A1505" s="20" t="s">
        <v>279</v>
      </c>
      <c r="B1505" s="300"/>
      <c r="C1505" s="114">
        <v>300</v>
      </c>
      <c r="E1505" s="114">
        <f>+B1505*C1505</f>
        <v>0</v>
      </c>
      <c r="F1505" s="307"/>
      <c r="K1505" s="21"/>
    </row>
    <row r="1506" spans="1:11" ht="16" thickBot="1" x14ac:dyDescent="0.25">
      <c r="A1506" s="22" t="s">
        <v>47</v>
      </c>
      <c r="B1506" s="304">
        <v>15</v>
      </c>
      <c r="C1506" s="303">
        <v>38</v>
      </c>
      <c r="D1506" s="25"/>
      <c r="E1506" s="293">
        <f>+B1506*C1506</f>
        <v>570</v>
      </c>
      <c r="F1506" s="306">
        <f>SUM(E1498:E1506)</f>
        <v>26620</v>
      </c>
      <c r="G1506" s="6" t="s">
        <v>281</v>
      </c>
      <c r="K1506" s="21"/>
    </row>
    <row r="1507" spans="1:11" x14ac:dyDescent="0.2">
      <c r="A1507" s="20"/>
      <c r="B1507" s="47"/>
      <c r="C1507" s="296"/>
      <c r="E1507" s="114"/>
      <c r="F1507" s="307"/>
      <c r="K1507" s="21"/>
    </row>
    <row r="1508" spans="1:11" x14ac:dyDescent="0.2">
      <c r="A1508" s="20" t="s">
        <v>44</v>
      </c>
      <c r="B1508" s="47"/>
      <c r="C1508" s="296"/>
      <c r="E1508" s="114"/>
      <c r="F1508" s="307"/>
      <c r="K1508" s="21"/>
    </row>
    <row r="1509" spans="1:11" x14ac:dyDescent="0.2">
      <c r="A1509" s="20" t="s">
        <v>684</v>
      </c>
      <c r="B1509" s="64">
        <v>15</v>
      </c>
      <c r="C1509" s="296">
        <v>35</v>
      </c>
      <c r="E1509" s="114">
        <f>+B1509*C1509</f>
        <v>525</v>
      </c>
      <c r="F1509" s="307"/>
      <c r="K1509" s="21"/>
    </row>
    <row r="1510" spans="1:11" x14ac:dyDescent="0.2">
      <c r="A1510" s="20" t="s">
        <v>765</v>
      </c>
      <c r="B1510" s="64">
        <v>1</v>
      </c>
      <c r="C1510" s="296">
        <v>800</v>
      </c>
      <c r="E1510" s="114">
        <f>+B1510*C1510</f>
        <v>800</v>
      </c>
      <c r="F1510" s="307"/>
      <c r="K1510" s="21"/>
    </row>
    <row r="1511" spans="1:11" x14ac:dyDescent="0.2">
      <c r="A1511" s="20" t="s">
        <v>382</v>
      </c>
      <c r="B1511" s="64"/>
      <c r="C1511" s="296">
        <v>25</v>
      </c>
      <c r="E1511" s="114">
        <f>+B1511*C1511</f>
        <v>0</v>
      </c>
      <c r="F1511" s="307"/>
      <c r="K1511" s="21"/>
    </row>
    <row r="1512" spans="1:11" x14ac:dyDescent="0.2">
      <c r="A1512" s="20" t="s">
        <v>768</v>
      </c>
      <c r="B1512" s="64">
        <v>1</v>
      </c>
      <c r="C1512" s="296">
        <v>4500</v>
      </c>
      <c r="E1512" s="114">
        <f>+B1512*C1512</f>
        <v>4500</v>
      </c>
      <c r="F1512" s="307"/>
      <c r="K1512" s="21"/>
    </row>
    <row r="1513" spans="1:11" ht="16" thickBot="1" x14ac:dyDescent="0.25">
      <c r="A1513" s="22"/>
      <c r="B1513" s="301"/>
      <c r="C1513" s="303">
        <v>10</v>
      </c>
      <c r="D1513" s="25"/>
      <c r="E1513" s="293">
        <f>+B1513*C1513</f>
        <v>0</v>
      </c>
      <c r="F1513" s="306">
        <f>SUM(E1509:E1513)</f>
        <v>5825</v>
      </c>
      <c r="G1513" s="6" t="s">
        <v>282</v>
      </c>
      <c r="K1513" s="21"/>
    </row>
    <row r="1514" spans="1:11" x14ac:dyDescent="0.2">
      <c r="A1514" s="20"/>
      <c r="K1514" s="21"/>
    </row>
    <row r="1515" spans="1:11" ht="16" thickBot="1" x14ac:dyDescent="0.25">
      <c r="A1515" s="22"/>
      <c r="B1515" s="25"/>
      <c r="C1515" s="25"/>
      <c r="D1515" s="25"/>
      <c r="E1515" s="25"/>
      <c r="F1515" s="25"/>
      <c r="G1515" s="25"/>
      <c r="H1515" s="25"/>
      <c r="I1515" s="25"/>
      <c r="J1515" s="25"/>
      <c r="K1515" s="23"/>
    </row>
    <row r="1516" spans="1:11" ht="24" x14ac:dyDescent="0.3">
      <c r="A1516" s="18" t="s">
        <v>897</v>
      </c>
      <c r="B1516" s="24"/>
      <c r="C1516" s="297" t="s">
        <v>895</v>
      </c>
      <c r="D1516" s="24"/>
      <c r="E1516" s="24"/>
      <c r="F1516" s="24"/>
      <c r="G1516" s="24"/>
      <c r="H1516" s="24"/>
      <c r="I1516" s="24"/>
      <c r="J1516" s="24"/>
      <c r="K1516" s="19"/>
    </row>
    <row r="1517" spans="1:11" x14ac:dyDescent="0.2">
      <c r="A1517" s="20"/>
      <c r="C1517" s="508"/>
      <c r="K1517" s="21"/>
    </row>
    <row r="1518" spans="1:11" x14ac:dyDescent="0.2">
      <c r="A1518" s="20"/>
      <c r="G1518" t="s">
        <v>280</v>
      </c>
      <c r="K1518" s="21"/>
    </row>
    <row r="1519" spans="1:11" x14ac:dyDescent="0.2">
      <c r="A1519" s="20"/>
      <c r="C1519" s="62" t="s">
        <v>88</v>
      </c>
      <c r="F1519" s="62" t="s">
        <v>42</v>
      </c>
      <c r="H1519" s="188" t="s">
        <v>88</v>
      </c>
      <c r="K1519" s="21"/>
    </row>
    <row r="1520" spans="1:11" x14ac:dyDescent="0.2">
      <c r="A1520" s="20" t="s">
        <v>103</v>
      </c>
      <c r="C1520" s="302">
        <v>365</v>
      </c>
      <c r="F1520" s="64">
        <v>50</v>
      </c>
      <c r="G1520" s="138">
        <f>+F1520/20</f>
        <v>2.5</v>
      </c>
      <c r="H1520" s="299">
        <f>+F1520*C1520</f>
        <v>18250</v>
      </c>
      <c r="J1520">
        <v>210</v>
      </c>
      <c r="K1520" s="287" t="s">
        <v>643</v>
      </c>
    </row>
    <row r="1521" spans="1:13" x14ac:dyDescent="0.2">
      <c r="A1521" s="20" t="s">
        <v>896</v>
      </c>
      <c r="C1521" s="302">
        <v>395</v>
      </c>
      <c r="F1521" s="64">
        <v>50</v>
      </c>
      <c r="G1521" s="138">
        <v>2</v>
      </c>
      <c r="H1521" s="299">
        <f>+F1521*C1521</f>
        <v>19750</v>
      </c>
      <c r="K1521" s="287"/>
    </row>
    <row r="1522" spans="1:13" x14ac:dyDescent="0.2">
      <c r="A1522" s="20" t="s">
        <v>802</v>
      </c>
      <c r="C1522" s="302"/>
      <c r="F1522" s="64"/>
      <c r="G1522" s="138"/>
      <c r="H1522" s="298">
        <f t="shared" ref="H1522:H1527" si="47">+F1522*C1522</f>
        <v>0</v>
      </c>
      <c r="K1522" s="287"/>
    </row>
    <row r="1523" spans="1:13" x14ac:dyDescent="0.2">
      <c r="A1523" s="20" t="s">
        <v>794</v>
      </c>
      <c r="C1523" s="302">
        <v>700</v>
      </c>
      <c r="F1523" s="64">
        <v>4</v>
      </c>
      <c r="H1523" s="298">
        <f t="shared" si="47"/>
        <v>2800</v>
      </c>
      <c r="K1523" s="287"/>
    </row>
    <row r="1524" spans="1:13" x14ac:dyDescent="0.2">
      <c r="A1524" s="20" t="s">
        <v>795</v>
      </c>
      <c r="C1524" s="302"/>
      <c r="D1524" s="133">
        <f>+C1524/300</f>
        <v>0</v>
      </c>
      <c r="F1524" s="64"/>
      <c r="H1524" s="298">
        <f t="shared" si="47"/>
        <v>0</v>
      </c>
      <c r="K1524" s="21"/>
      <c r="M1524" t="s">
        <v>832</v>
      </c>
    </row>
    <row r="1525" spans="1:13" x14ac:dyDescent="0.2">
      <c r="A1525" s="20" t="s">
        <v>190</v>
      </c>
      <c r="C1525" s="302"/>
      <c r="F1525" s="64">
        <v>1</v>
      </c>
      <c r="H1525" s="298">
        <f t="shared" si="47"/>
        <v>0</v>
      </c>
      <c r="K1525" s="21"/>
    </row>
    <row r="1526" spans="1:13" x14ac:dyDescent="0.2">
      <c r="A1526" s="20"/>
      <c r="C1526" s="302"/>
      <c r="F1526" s="122"/>
      <c r="H1526" s="298">
        <f t="shared" si="47"/>
        <v>0</v>
      </c>
      <c r="K1526" s="21"/>
    </row>
    <row r="1527" spans="1:13" x14ac:dyDescent="0.2">
      <c r="A1527" s="20"/>
      <c r="C1527" s="308"/>
      <c r="F1527" s="122"/>
      <c r="H1527" s="298">
        <f t="shared" si="47"/>
        <v>0</v>
      </c>
      <c r="K1527" s="21"/>
    </row>
    <row r="1528" spans="1:13" x14ac:dyDescent="0.2">
      <c r="A1528" s="20"/>
      <c r="F1528" s="107" t="s">
        <v>90</v>
      </c>
      <c r="G1528" s="107"/>
      <c r="H1528" s="185">
        <f>SUM(H1520:H1527)</f>
        <v>40800</v>
      </c>
      <c r="K1528" s="21"/>
    </row>
    <row r="1529" spans="1:13" x14ac:dyDescent="0.2">
      <c r="A1529" s="20"/>
      <c r="C1529" s="168"/>
      <c r="F1529" s="105" t="s">
        <v>107</v>
      </c>
      <c r="G1529" s="105"/>
      <c r="H1529" s="186">
        <f>+F1535</f>
        <v>26150</v>
      </c>
      <c r="J1529">
        <v>500</v>
      </c>
      <c r="K1529" s="21"/>
    </row>
    <row r="1530" spans="1:13" ht="16" thickBot="1" x14ac:dyDescent="0.25">
      <c r="A1530" s="20"/>
      <c r="F1530" s="103" t="s">
        <v>118</v>
      </c>
      <c r="G1530" s="103"/>
      <c r="H1530" s="187">
        <f>+H1528-H1529</f>
        <v>14650</v>
      </c>
      <c r="J1530">
        <v>20</v>
      </c>
      <c r="K1530" s="21"/>
    </row>
    <row r="1531" spans="1:13" ht="16" thickTop="1" x14ac:dyDescent="0.2">
      <c r="A1531" s="20"/>
      <c r="F1531" t="s">
        <v>106</v>
      </c>
      <c r="H1531" s="111"/>
      <c r="J1531">
        <f>+J1529/J1530</f>
        <v>25</v>
      </c>
      <c r="K1531" s="21"/>
    </row>
    <row r="1532" spans="1:13" x14ac:dyDescent="0.2">
      <c r="A1532" s="20"/>
      <c r="F1532" s="128" t="s">
        <v>124</v>
      </c>
      <c r="G1532" s="128"/>
      <c r="H1532" s="129">
        <f>+H1528-H1529-H1531</f>
        <v>14650</v>
      </c>
      <c r="K1532" s="21"/>
    </row>
    <row r="1533" spans="1:13" x14ac:dyDescent="0.2">
      <c r="A1533" s="20"/>
      <c r="K1533" s="21"/>
    </row>
    <row r="1534" spans="1:13" x14ac:dyDescent="0.2">
      <c r="A1534" s="20"/>
      <c r="K1534" s="21"/>
    </row>
    <row r="1535" spans="1:13" ht="21" x14ac:dyDescent="0.25">
      <c r="A1535" s="20"/>
      <c r="B1535" s="62" t="s">
        <v>42</v>
      </c>
      <c r="C1535" s="62" t="s">
        <v>112</v>
      </c>
      <c r="F1535" s="283">
        <f>SUM(F1538:F1568)</f>
        <v>26150</v>
      </c>
      <c r="G1535" s="305">
        <f>+F1535/F1520</f>
        <v>523</v>
      </c>
      <c r="K1535" s="21"/>
    </row>
    <row r="1536" spans="1:13" x14ac:dyDescent="0.2">
      <c r="A1536" s="711" t="s">
        <v>29</v>
      </c>
      <c r="B1536" s="712"/>
      <c r="K1536" s="21"/>
    </row>
    <row r="1537" spans="1:11" x14ac:dyDescent="0.2">
      <c r="A1537" s="20" t="s">
        <v>189</v>
      </c>
      <c r="B1537" s="64">
        <v>2</v>
      </c>
      <c r="C1537" s="114">
        <v>700</v>
      </c>
      <c r="E1537" s="114">
        <f>+B1537*C1537</f>
        <v>1400</v>
      </c>
      <c r="F1537" s="114"/>
      <c r="K1537" s="21"/>
    </row>
    <row r="1538" spans="1:11" x14ac:dyDescent="0.2">
      <c r="A1538" s="20" t="s">
        <v>26</v>
      </c>
      <c r="B1538" s="64"/>
      <c r="C1538" s="114">
        <v>1900</v>
      </c>
      <c r="E1538" s="114">
        <f>+B1538*C1538</f>
        <v>0</v>
      </c>
      <c r="F1538" s="114"/>
      <c r="K1538" s="21"/>
    </row>
    <row r="1539" spans="1:11" x14ac:dyDescent="0.2">
      <c r="A1539" s="20"/>
      <c r="B1539" s="64"/>
      <c r="C1539" s="114"/>
      <c r="E1539" s="114">
        <f>+B1539*C1539</f>
        <v>0</v>
      </c>
      <c r="F1539" s="114"/>
      <c r="K1539" s="21"/>
    </row>
    <row r="1540" spans="1:11" ht="16" thickBot="1" x14ac:dyDescent="0.25">
      <c r="A1540" s="22" t="s">
        <v>200</v>
      </c>
      <c r="B1540" s="301">
        <v>1</v>
      </c>
      <c r="C1540" s="293">
        <v>3000</v>
      </c>
      <c r="D1540" s="25"/>
      <c r="E1540" s="114">
        <f>+B1540*C1540</f>
        <v>3000</v>
      </c>
      <c r="F1540" s="306">
        <f>SUM(E1537:E1540)</f>
        <v>4400</v>
      </c>
      <c r="G1540" s="6" t="s">
        <v>28</v>
      </c>
      <c r="K1540" s="21"/>
    </row>
    <row r="1541" spans="1:11" x14ac:dyDescent="0.2">
      <c r="A1541" s="20"/>
      <c r="C1541" s="114"/>
      <c r="E1541" s="114"/>
      <c r="F1541" s="307"/>
      <c r="K1541" s="21"/>
    </row>
    <row r="1542" spans="1:11" x14ac:dyDescent="0.2">
      <c r="A1542" s="20" t="s">
        <v>797</v>
      </c>
      <c r="B1542" s="64">
        <v>1</v>
      </c>
      <c r="C1542" s="296">
        <v>1400</v>
      </c>
      <c r="E1542" s="114">
        <f>+B1542*C1542</f>
        <v>1400</v>
      </c>
      <c r="F1542" s="307"/>
      <c r="K1542" s="21"/>
    </row>
    <row r="1543" spans="1:11" x14ac:dyDescent="0.2">
      <c r="A1543" s="20" t="s">
        <v>30</v>
      </c>
      <c r="B1543" s="300">
        <v>7</v>
      </c>
      <c r="C1543" s="114">
        <v>700</v>
      </c>
      <c r="E1543" s="114">
        <f>+B1543*C1543</f>
        <v>4900</v>
      </c>
      <c r="F1543" s="307"/>
      <c r="K1543" s="21"/>
    </row>
    <row r="1544" spans="1:11" x14ac:dyDescent="0.2">
      <c r="A1544" s="20" t="s">
        <v>374</v>
      </c>
      <c r="B1544" s="300">
        <v>1</v>
      </c>
      <c r="C1544" s="114">
        <v>1000</v>
      </c>
      <c r="E1544" s="114">
        <f>+B1544*C1544</f>
        <v>1000</v>
      </c>
      <c r="F1544" s="307"/>
      <c r="K1544" s="21"/>
    </row>
    <row r="1545" spans="1:11" x14ac:dyDescent="0.2">
      <c r="A1545" s="20" t="s">
        <v>372</v>
      </c>
      <c r="B1545" s="300"/>
      <c r="C1545" s="114">
        <v>400</v>
      </c>
      <c r="E1545" s="114"/>
      <c r="F1545" s="307"/>
      <c r="K1545" s="21"/>
    </row>
    <row r="1546" spans="1:11" x14ac:dyDescent="0.2">
      <c r="A1546" s="20" t="s">
        <v>278</v>
      </c>
      <c r="B1546" s="300"/>
      <c r="C1546" s="114">
        <v>400</v>
      </c>
      <c r="E1546" s="114">
        <f>+B1546*C1546</f>
        <v>0</v>
      </c>
      <c r="F1546" s="307"/>
      <c r="K1546" s="21"/>
    </row>
    <row r="1547" spans="1:11" x14ac:dyDescent="0.2">
      <c r="A1547" s="20" t="s">
        <v>39</v>
      </c>
      <c r="B1547" s="300">
        <v>1</v>
      </c>
      <c r="C1547" s="114">
        <v>1400</v>
      </c>
      <c r="E1547" s="114">
        <f>+B1547*C1547</f>
        <v>1400</v>
      </c>
      <c r="F1547" s="307"/>
      <c r="K1547" s="21"/>
    </row>
    <row r="1548" spans="1:11" ht="16" thickBot="1" x14ac:dyDescent="0.25">
      <c r="A1548" s="22" t="s">
        <v>217</v>
      </c>
      <c r="B1548" s="301">
        <v>1</v>
      </c>
      <c r="C1548" s="293">
        <v>1500</v>
      </c>
      <c r="D1548" s="25"/>
      <c r="E1548" s="303">
        <f>+B1548*C1548</f>
        <v>1500</v>
      </c>
      <c r="F1548" s="306">
        <f>SUM(E1542:E1548)</f>
        <v>10200</v>
      </c>
      <c r="G1548" s="6" t="s">
        <v>30</v>
      </c>
      <c r="K1548" s="21"/>
    </row>
    <row r="1549" spans="1:11" x14ac:dyDescent="0.2">
      <c r="A1549" s="20"/>
      <c r="C1549" s="114"/>
      <c r="E1549" s="114"/>
      <c r="F1549" s="307"/>
      <c r="K1549" s="21"/>
    </row>
    <row r="1550" spans="1:11" x14ac:dyDescent="0.2">
      <c r="A1550" s="20"/>
      <c r="C1550" s="114"/>
      <c r="E1550" s="114"/>
      <c r="F1550" s="307"/>
      <c r="H1550" t="s">
        <v>783</v>
      </c>
      <c r="I1550" s="47">
        <v>15</v>
      </c>
      <c r="K1550" s="21"/>
    </row>
    <row r="1551" spans="1:11" x14ac:dyDescent="0.2">
      <c r="A1551" s="169" t="s">
        <v>129</v>
      </c>
      <c r="B1551" s="61"/>
      <c r="C1551" s="114"/>
      <c r="E1551" s="114"/>
      <c r="F1551" s="307"/>
      <c r="H1551" s="90" t="s">
        <v>784</v>
      </c>
      <c r="I1551" s="90" t="s">
        <v>785</v>
      </c>
      <c r="J1551" s="90" t="s">
        <v>786</v>
      </c>
      <c r="K1551" s="588" t="s">
        <v>787</v>
      </c>
    </row>
    <row r="1552" spans="1:11" x14ac:dyDescent="0.2">
      <c r="A1552" s="20" t="s">
        <v>103</v>
      </c>
      <c r="B1552" s="300">
        <v>45</v>
      </c>
      <c r="C1552" s="114">
        <v>65</v>
      </c>
      <c r="E1552" s="114">
        <f>+B1552*C1552</f>
        <v>2925</v>
      </c>
      <c r="F1552" s="307"/>
      <c r="G1552" t="s">
        <v>780</v>
      </c>
      <c r="H1552" s="47">
        <v>1.5</v>
      </c>
      <c r="I1552" s="47">
        <f>+I1550*H1552</f>
        <v>22.5</v>
      </c>
      <c r="J1552" s="47">
        <v>220</v>
      </c>
      <c r="K1552" s="589">
        <f>+I1552*J1552</f>
        <v>4950</v>
      </c>
    </row>
    <row r="1553" spans="1:11" x14ac:dyDescent="0.2">
      <c r="A1553" s="20" t="s">
        <v>51</v>
      </c>
      <c r="B1553" s="300"/>
      <c r="C1553" s="114">
        <v>25</v>
      </c>
      <c r="E1553" s="114">
        <f>+B1553*C1553</f>
        <v>0</v>
      </c>
      <c r="F1553" s="307"/>
      <c r="G1553" t="s">
        <v>781</v>
      </c>
      <c r="H1553" s="47">
        <v>1.5</v>
      </c>
      <c r="I1553" s="47">
        <f>+I1550*H1553</f>
        <v>22.5</v>
      </c>
      <c r="J1553" s="47">
        <v>240</v>
      </c>
      <c r="K1553" s="589">
        <f t="shared" ref="K1553:K1554" si="48">+I1553*J1553</f>
        <v>5400</v>
      </c>
    </row>
    <row r="1554" spans="1:11" x14ac:dyDescent="0.2">
      <c r="A1554" s="20" t="s">
        <v>101</v>
      </c>
      <c r="B1554" s="300">
        <v>45</v>
      </c>
      <c r="C1554" s="114">
        <v>95</v>
      </c>
      <c r="E1554" s="114">
        <f>+B1554*C1554</f>
        <v>4275</v>
      </c>
      <c r="F1554" s="307"/>
      <c r="G1554" t="s">
        <v>782</v>
      </c>
      <c r="H1554" s="47">
        <v>1.5</v>
      </c>
      <c r="I1554" s="47">
        <f>+I1550*H1554</f>
        <v>22.5</v>
      </c>
      <c r="J1554" s="47">
        <v>240</v>
      </c>
      <c r="K1554" s="589">
        <f t="shared" si="48"/>
        <v>5400</v>
      </c>
    </row>
    <row r="1555" spans="1:11" x14ac:dyDescent="0.2">
      <c r="A1555" s="20" t="s">
        <v>667</v>
      </c>
      <c r="B1555" s="300"/>
      <c r="C1555" s="114">
        <v>25</v>
      </c>
      <c r="E1555" s="114">
        <f>+B1555*C1555</f>
        <v>0</v>
      </c>
      <c r="F1555" s="307"/>
      <c r="K1555" s="590">
        <f>SUM(K1552:K1554)</f>
        <v>15750</v>
      </c>
    </row>
    <row r="1556" spans="1:11" x14ac:dyDescent="0.2">
      <c r="A1556" s="20"/>
      <c r="C1556" s="114"/>
      <c r="E1556" s="114"/>
      <c r="F1556" s="307"/>
      <c r="K1556" s="21">
        <v>150</v>
      </c>
    </row>
    <row r="1557" spans="1:11" x14ac:dyDescent="0.2">
      <c r="A1557" s="20" t="s">
        <v>231</v>
      </c>
      <c r="B1557" s="300"/>
      <c r="C1557" s="114">
        <v>450</v>
      </c>
      <c r="E1557" s="114">
        <f>+B1557*C1557</f>
        <v>0</v>
      </c>
      <c r="F1557" s="307"/>
      <c r="K1557" s="591">
        <f>+K1555/K1556</f>
        <v>105</v>
      </c>
    </row>
    <row r="1558" spans="1:11" x14ac:dyDescent="0.2">
      <c r="A1558" s="20" t="s">
        <v>31</v>
      </c>
      <c r="B1558" s="300">
        <v>9</v>
      </c>
      <c r="C1558" s="114">
        <v>300</v>
      </c>
      <c r="E1558" s="114">
        <f>+B1558*C1558</f>
        <v>2700</v>
      </c>
      <c r="F1558" s="307"/>
      <c r="K1558" s="21"/>
    </row>
    <row r="1559" spans="1:11" x14ac:dyDescent="0.2">
      <c r="A1559" s="20" t="s">
        <v>279</v>
      </c>
      <c r="B1559" s="300"/>
      <c r="C1559" s="114">
        <v>300</v>
      </c>
      <c r="E1559" s="114">
        <f>+B1559*C1559</f>
        <v>0</v>
      </c>
      <c r="F1559" s="307"/>
      <c r="K1559" s="21"/>
    </row>
    <row r="1560" spans="1:11" ht="16" thickBot="1" x14ac:dyDescent="0.25">
      <c r="A1560" s="22" t="s">
        <v>47</v>
      </c>
      <c r="B1560" s="304">
        <v>15</v>
      </c>
      <c r="C1560" s="303">
        <v>38</v>
      </c>
      <c r="D1560" s="25"/>
      <c r="E1560" s="293">
        <f>+B1560*C1560</f>
        <v>570</v>
      </c>
      <c r="F1560" s="306">
        <f>SUM(E1552:E1560)</f>
        <v>10470</v>
      </c>
      <c r="G1560" s="6" t="s">
        <v>281</v>
      </c>
      <c r="K1560" s="21"/>
    </row>
    <row r="1561" spans="1:11" x14ac:dyDescent="0.2">
      <c r="A1561" s="20"/>
      <c r="B1561" s="47"/>
      <c r="C1561" s="296"/>
      <c r="E1561" s="114"/>
      <c r="F1561" s="307"/>
      <c r="K1561" s="21"/>
    </row>
    <row r="1562" spans="1:11" x14ac:dyDescent="0.2">
      <c r="A1562" s="20" t="s">
        <v>44</v>
      </c>
      <c r="B1562" s="47"/>
      <c r="C1562" s="296"/>
      <c r="E1562" s="114"/>
      <c r="F1562" s="307"/>
      <c r="K1562" s="21"/>
    </row>
    <row r="1563" spans="1:11" x14ac:dyDescent="0.2">
      <c r="A1563" s="20" t="s">
        <v>684</v>
      </c>
      <c r="B1563" s="64">
        <v>8</v>
      </c>
      <c r="C1563" s="296">
        <v>35</v>
      </c>
      <c r="E1563" s="114">
        <f>+B1563*C1563</f>
        <v>280</v>
      </c>
      <c r="F1563" s="307"/>
      <c r="K1563" s="21"/>
    </row>
    <row r="1564" spans="1:11" x14ac:dyDescent="0.2">
      <c r="A1564" s="20" t="s">
        <v>765</v>
      </c>
      <c r="B1564" s="64">
        <v>1</v>
      </c>
      <c r="C1564" s="296">
        <v>800</v>
      </c>
      <c r="E1564" s="114">
        <f>+B1564*C1564</f>
        <v>800</v>
      </c>
      <c r="F1564" s="307"/>
      <c r="K1564" s="21"/>
    </row>
    <row r="1565" spans="1:11" x14ac:dyDescent="0.2">
      <c r="A1565" s="20" t="s">
        <v>382</v>
      </c>
      <c r="B1565" s="64"/>
      <c r="C1565" s="296">
        <v>25</v>
      </c>
      <c r="E1565" s="114">
        <f>+B1565*C1565</f>
        <v>0</v>
      </c>
      <c r="F1565" s="307"/>
      <c r="K1565" s="21"/>
    </row>
    <row r="1566" spans="1:11" x14ac:dyDescent="0.2">
      <c r="A1566" s="20" t="s">
        <v>768</v>
      </c>
      <c r="B1566" s="64"/>
      <c r="C1566" s="296">
        <v>4500</v>
      </c>
      <c r="E1566" s="114">
        <f>+B1566*C1566</f>
        <v>0</v>
      </c>
      <c r="F1566" s="307"/>
      <c r="K1566" s="21"/>
    </row>
    <row r="1567" spans="1:11" ht="16" thickBot="1" x14ac:dyDescent="0.25">
      <c r="A1567" s="22"/>
      <c r="B1567" s="301"/>
      <c r="C1567" s="303">
        <v>10</v>
      </c>
      <c r="D1567" s="25"/>
      <c r="E1567" s="293">
        <f>+B1567*C1567</f>
        <v>0</v>
      </c>
      <c r="F1567" s="306">
        <f>SUM(E1563:E1567)</f>
        <v>1080</v>
      </c>
      <c r="G1567" s="6" t="s">
        <v>282</v>
      </c>
      <c r="K1567" s="21"/>
    </row>
    <row r="1568" spans="1:11" x14ac:dyDescent="0.2">
      <c r="A1568" s="20"/>
      <c r="K1568" s="21"/>
    </row>
    <row r="1569" spans="1:13" ht="16" thickBot="1" x14ac:dyDescent="0.25">
      <c r="A1569" s="22"/>
      <c r="B1569" s="25"/>
      <c r="C1569" s="25"/>
      <c r="D1569" s="25"/>
      <c r="E1569" s="25"/>
      <c r="F1569" s="25"/>
      <c r="G1569" s="25"/>
      <c r="H1569" s="25"/>
      <c r="I1569" s="25"/>
      <c r="J1569" s="25"/>
      <c r="K1569" s="23"/>
    </row>
    <row r="1570" spans="1:13" ht="24" x14ac:dyDescent="0.3">
      <c r="A1570" s="18" t="s">
        <v>897</v>
      </c>
      <c r="B1570" s="24"/>
      <c r="C1570" s="297" t="s">
        <v>898</v>
      </c>
      <c r="D1570" s="24"/>
      <c r="E1570" s="24"/>
      <c r="F1570" s="24"/>
      <c r="G1570" s="24"/>
      <c r="H1570" s="24"/>
      <c r="I1570" s="24"/>
      <c r="J1570" s="24"/>
      <c r="K1570" s="19"/>
    </row>
    <row r="1571" spans="1:13" x14ac:dyDescent="0.2">
      <c r="A1571" s="20"/>
      <c r="C1571" s="508"/>
      <c r="K1571" s="21"/>
    </row>
    <row r="1572" spans="1:13" x14ac:dyDescent="0.2">
      <c r="A1572" s="20"/>
      <c r="G1572" t="s">
        <v>280</v>
      </c>
      <c r="K1572" s="21"/>
    </row>
    <row r="1573" spans="1:13" x14ac:dyDescent="0.2">
      <c r="A1573" s="20"/>
      <c r="C1573" s="62" t="s">
        <v>88</v>
      </c>
      <c r="F1573" s="62" t="s">
        <v>42</v>
      </c>
      <c r="H1573" s="188" t="s">
        <v>88</v>
      </c>
      <c r="K1573" s="21"/>
    </row>
    <row r="1574" spans="1:13" x14ac:dyDescent="0.2">
      <c r="A1574" s="20" t="s">
        <v>103</v>
      </c>
      <c r="C1574" s="302">
        <v>470</v>
      </c>
      <c r="F1574" s="64">
        <v>60</v>
      </c>
      <c r="G1574" s="138">
        <f>+F1574/20</f>
        <v>3</v>
      </c>
      <c r="H1574" s="299">
        <f>+F1574*C1574</f>
        <v>28200</v>
      </c>
      <c r="J1574">
        <v>210</v>
      </c>
      <c r="K1574" s="287" t="s">
        <v>643</v>
      </c>
    </row>
    <row r="1575" spans="1:13" x14ac:dyDescent="0.2">
      <c r="A1575" s="20" t="s">
        <v>896</v>
      </c>
      <c r="C1575" s="302"/>
      <c r="F1575" s="64"/>
      <c r="G1575" s="138">
        <v>2</v>
      </c>
      <c r="H1575" s="299">
        <f>+F1575*C1575</f>
        <v>0</v>
      </c>
      <c r="K1575" s="287"/>
    </row>
    <row r="1576" spans="1:13" x14ac:dyDescent="0.2">
      <c r="A1576" s="20" t="s">
        <v>802</v>
      </c>
      <c r="C1576" s="302"/>
      <c r="F1576" s="64"/>
      <c r="G1576" s="138"/>
      <c r="H1576" s="298">
        <f t="shared" ref="H1576:H1581" si="49">+F1576*C1576</f>
        <v>0</v>
      </c>
      <c r="K1576" s="287"/>
    </row>
    <row r="1577" spans="1:13" x14ac:dyDescent="0.2">
      <c r="A1577" s="20" t="s">
        <v>794</v>
      </c>
      <c r="C1577" s="302"/>
      <c r="F1577" s="64">
        <v>4</v>
      </c>
      <c r="H1577" s="298">
        <f t="shared" si="49"/>
        <v>0</v>
      </c>
      <c r="K1577" s="287"/>
    </row>
    <row r="1578" spans="1:13" x14ac:dyDescent="0.2">
      <c r="A1578" s="20" t="s">
        <v>795</v>
      </c>
      <c r="C1578" s="302"/>
      <c r="D1578" s="133">
        <f>+C1578/300</f>
        <v>0</v>
      </c>
      <c r="F1578" s="64"/>
      <c r="H1578" s="298">
        <f t="shared" si="49"/>
        <v>0</v>
      </c>
      <c r="K1578" s="21"/>
      <c r="M1578" t="s">
        <v>832</v>
      </c>
    </row>
    <row r="1579" spans="1:13" x14ac:dyDescent="0.2">
      <c r="A1579" s="20" t="s">
        <v>190</v>
      </c>
      <c r="C1579" s="302">
        <v>4500</v>
      </c>
      <c r="F1579" s="64">
        <v>1</v>
      </c>
      <c r="H1579" s="298">
        <f t="shared" si="49"/>
        <v>4500</v>
      </c>
      <c r="K1579" s="21"/>
    </row>
    <row r="1580" spans="1:13" x14ac:dyDescent="0.2">
      <c r="A1580" s="20"/>
      <c r="C1580" s="302"/>
      <c r="F1580" s="122"/>
      <c r="H1580" s="298">
        <f t="shared" si="49"/>
        <v>0</v>
      </c>
      <c r="K1580" s="21"/>
    </row>
    <row r="1581" spans="1:13" x14ac:dyDescent="0.2">
      <c r="A1581" s="20"/>
      <c r="C1581" s="308"/>
      <c r="F1581" s="122"/>
      <c r="H1581" s="298">
        <f t="shared" si="49"/>
        <v>0</v>
      </c>
      <c r="K1581" s="21"/>
    </row>
    <row r="1582" spans="1:13" x14ac:dyDescent="0.2">
      <c r="A1582" s="20"/>
      <c r="F1582" s="107" t="s">
        <v>90</v>
      </c>
      <c r="G1582" s="107"/>
      <c r="H1582" s="185">
        <f>SUM(H1574:H1581)</f>
        <v>32700</v>
      </c>
      <c r="K1582" s="21"/>
    </row>
    <row r="1583" spans="1:13" x14ac:dyDescent="0.2">
      <c r="A1583" s="20"/>
      <c r="C1583" s="168"/>
      <c r="F1583" s="105" t="s">
        <v>107</v>
      </c>
      <c r="G1583" s="105"/>
      <c r="H1583" s="186">
        <f>+F1589</f>
        <v>15692</v>
      </c>
      <c r="J1583">
        <v>500</v>
      </c>
      <c r="K1583" s="21"/>
    </row>
    <row r="1584" spans="1:13" ht="16" thickBot="1" x14ac:dyDescent="0.25">
      <c r="A1584" s="20"/>
      <c r="F1584" s="103" t="s">
        <v>118</v>
      </c>
      <c r="G1584" s="103"/>
      <c r="H1584" s="187">
        <f>+H1582-H1583</f>
        <v>17008</v>
      </c>
      <c r="J1584">
        <v>20</v>
      </c>
      <c r="K1584" s="21"/>
    </row>
    <row r="1585" spans="1:11" ht="16" thickTop="1" x14ac:dyDescent="0.2">
      <c r="A1585" s="20"/>
      <c r="F1585" t="s">
        <v>106</v>
      </c>
      <c r="H1585" s="111"/>
      <c r="J1585">
        <f>+J1583/J1584</f>
        <v>25</v>
      </c>
      <c r="K1585" s="21"/>
    </row>
    <row r="1586" spans="1:11" x14ac:dyDescent="0.2">
      <c r="A1586" s="20"/>
      <c r="F1586" s="128" t="s">
        <v>124</v>
      </c>
      <c r="G1586" s="128"/>
      <c r="H1586" s="129">
        <f>+H1582-H1583-H1585</f>
        <v>17008</v>
      </c>
      <c r="K1586" s="21"/>
    </row>
    <row r="1587" spans="1:11" x14ac:dyDescent="0.2">
      <c r="A1587" s="20"/>
      <c r="K1587" s="21"/>
    </row>
    <row r="1588" spans="1:11" x14ac:dyDescent="0.2">
      <c r="A1588" s="20"/>
      <c r="K1588" s="21"/>
    </row>
    <row r="1589" spans="1:11" ht="21" x14ac:dyDescent="0.25">
      <c r="A1589" s="20"/>
      <c r="B1589" s="62" t="s">
        <v>42</v>
      </c>
      <c r="C1589" s="62" t="s">
        <v>112</v>
      </c>
      <c r="F1589" s="283">
        <f>SUM(F1592:F1622)</f>
        <v>15692</v>
      </c>
      <c r="G1589" s="305">
        <f>+F1589/F1574</f>
        <v>261.53333333333336</v>
      </c>
      <c r="K1589" s="21"/>
    </row>
    <row r="1590" spans="1:11" x14ac:dyDescent="0.2">
      <c r="A1590" s="711" t="s">
        <v>29</v>
      </c>
      <c r="B1590" s="712"/>
      <c r="K1590" s="21"/>
    </row>
    <row r="1591" spans="1:11" x14ac:dyDescent="0.2">
      <c r="A1591" s="20" t="s">
        <v>189</v>
      </c>
      <c r="B1591" s="64">
        <v>1</v>
      </c>
      <c r="C1591" s="114">
        <v>700</v>
      </c>
      <c r="E1591" s="114">
        <f>+B1591*C1591</f>
        <v>700</v>
      </c>
      <c r="F1591" s="114"/>
      <c r="K1591" s="21"/>
    </row>
    <row r="1592" spans="1:11" x14ac:dyDescent="0.2">
      <c r="A1592" s="20" t="s">
        <v>26</v>
      </c>
      <c r="B1592" s="64">
        <v>1</v>
      </c>
      <c r="C1592" s="114">
        <v>1900</v>
      </c>
      <c r="E1592" s="114">
        <f>+B1592*C1592</f>
        <v>1900</v>
      </c>
      <c r="F1592" s="114"/>
      <c r="K1592" s="21"/>
    </row>
    <row r="1593" spans="1:11" x14ac:dyDescent="0.2">
      <c r="A1593" s="20"/>
      <c r="B1593" s="64"/>
      <c r="C1593" s="114"/>
      <c r="E1593" s="114">
        <f>+B1593*C1593</f>
        <v>0</v>
      </c>
      <c r="F1593" s="114"/>
      <c r="K1593" s="21"/>
    </row>
    <row r="1594" spans="1:11" ht="16" thickBot="1" x14ac:dyDescent="0.25">
      <c r="A1594" s="22" t="s">
        <v>200</v>
      </c>
      <c r="B1594" s="301"/>
      <c r="C1594" s="293">
        <v>3000</v>
      </c>
      <c r="D1594" s="25"/>
      <c r="E1594" s="114">
        <f>+B1594*C1594</f>
        <v>0</v>
      </c>
      <c r="F1594" s="306">
        <f>SUM(E1591:E1594)</f>
        <v>2600</v>
      </c>
      <c r="G1594" s="6" t="s">
        <v>28</v>
      </c>
      <c r="K1594" s="21"/>
    </row>
    <row r="1595" spans="1:11" x14ac:dyDescent="0.2">
      <c r="A1595" s="20"/>
      <c r="C1595" s="114"/>
      <c r="E1595" s="114"/>
      <c r="F1595" s="307"/>
      <c r="K1595" s="21"/>
    </row>
    <row r="1596" spans="1:11" x14ac:dyDescent="0.2">
      <c r="A1596" s="20" t="s">
        <v>797</v>
      </c>
      <c r="B1596" s="64">
        <v>1</v>
      </c>
      <c r="C1596" s="296">
        <v>1400</v>
      </c>
      <c r="E1596" s="114">
        <f>+B1596*C1596</f>
        <v>1400</v>
      </c>
      <c r="F1596" s="307"/>
      <c r="K1596" s="21"/>
    </row>
    <row r="1597" spans="1:11" x14ac:dyDescent="0.2">
      <c r="A1597" s="20" t="s">
        <v>30</v>
      </c>
      <c r="B1597" s="300">
        <v>3</v>
      </c>
      <c r="C1597" s="114">
        <v>700</v>
      </c>
      <c r="E1597" s="114">
        <f>+B1597*C1597</f>
        <v>2100</v>
      </c>
      <c r="F1597" s="307"/>
      <c r="K1597" s="21"/>
    </row>
    <row r="1598" spans="1:11" x14ac:dyDescent="0.2">
      <c r="A1598" s="20" t="s">
        <v>374</v>
      </c>
      <c r="B1598" s="300"/>
      <c r="C1598" s="114">
        <v>1000</v>
      </c>
      <c r="E1598" s="114">
        <f>+B1598*C1598</f>
        <v>0</v>
      </c>
      <c r="F1598" s="307"/>
      <c r="K1598" s="21"/>
    </row>
    <row r="1599" spans="1:11" x14ac:dyDescent="0.2">
      <c r="A1599" s="20" t="s">
        <v>372</v>
      </c>
      <c r="B1599" s="300"/>
      <c r="C1599" s="114">
        <v>400</v>
      </c>
      <c r="E1599" s="114"/>
      <c r="F1599" s="307"/>
      <c r="K1599" s="21"/>
    </row>
    <row r="1600" spans="1:11" x14ac:dyDescent="0.2">
      <c r="A1600" s="20" t="s">
        <v>278</v>
      </c>
      <c r="B1600" s="300"/>
      <c r="C1600" s="114">
        <v>400</v>
      </c>
      <c r="E1600" s="114">
        <f>+B1600*C1600</f>
        <v>0</v>
      </c>
      <c r="F1600" s="307"/>
      <c r="K1600" s="21"/>
    </row>
    <row r="1601" spans="1:11" x14ac:dyDescent="0.2">
      <c r="A1601" s="20" t="s">
        <v>39</v>
      </c>
      <c r="B1601" s="300"/>
      <c r="C1601" s="114">
        <v>1400</v>
      </c>
      <c r="E1601" s="114">
        <f>+B1601*C1601</f>
        <v>0</v>
      </c>
      <c r="F1601" s="307"/>
      <c r="K1601" s="21"/>
    </row>
    <row r="1602" spans="1:11" ht="16" thickBot="1" x14ac:dyDescent="0.25">
      <c r="A1602" s="22" t="s">
        <v>217</v>
      </c>
      <c r="B1602" s="301"/>
      <c r="C1602" s="293">
        <v>1500</v>
      </c>
      <c r="D1602" s="25"/>
      <c r="E1602" s="303">
        <f>+B1602*C1602</f>
        <v>0</v>
      </c>
      <c r="F1602" s="306">
        <f>SUM(E1596:E1602)</f>
        <v>3500</v>
      </c>
      <c r="G1602" s="6" t="s">
        <v>30</v>
      </c>
      <c r="K1602" s="21"/>
    </row>
    <row r="1603" spans="1:11" x14ac:dyDescent="0.2">
      <c r="A1603" s="20"/>
      <c r="C1603" s="114"/>
      <c r="E1603" s="114"/>
      <c r="F1603" s="307"/>
      <c r="K1603" s="21"/>
    </row>
    <row r="1604" spans="1:11" x14ac:dyDescent="0.2">
      <c r="A1604" s="20"/>
      <c r="C1604" s="114"/>
      <c r="E1604" s="114"/>
      <c r="F1604" s="307"/>
      <c r="H1604" t="s">
        <v>783</v>
      </c>
      <c r="I1604" s="47">
        <v>15</v>
      </c>
      <c r="K1604" s="21"/>
    </row>
    <row r="1605" spans="1:11" x14ac:dyDescent="0.2">
      <c r="A1605" s="169" t="s">
        <v>129</v>
      </c>
      <c r="B1605" s="61"/>
      <c r="C1605" s="114"/>
      <c r="E1605" s="114"/>
      <c r="F1605" s="307"/>
      <c r="H1605" s="90" t="s">
        <v>784</v>
      </c>
      <c r="I1605" s="90" t="s">
        <v>785</v>
      </c>
      <c r="J1605" s="90" t="s">
        <v>786</v>
      </c>
      <c r="K1605" s="588" t="s">
        <v>787</v>
      </c>
    </row>
    <row r="1606" spans="1:11" x14ac:dyDescent="0.2">
      <c r="A1606" s="20" t="s">
        <v>103</v>
      </c>
      <c r="B1606" s="300">
        <v>50</v>
      </c>
      <c r="C1606" s="114">
        <v>65</v>
      </c>
      <c r="E1606" s="114">
        <f>+B1606*C1606</f>
        <v>3250</v>
      </c>
      <c r="F1606" s="307"/>
      <c r="G1606" t="s">
        <v>780</v>
      </c>
      <c r="H1606" s="47">
        <v>1.5</v>
      </c>
      <c r="I1606" s="47">
        <f>+I1604*H1606</f>
        <v>22.5</v>
      </c>
      <c r="J1606" s="47">
        <v>220</v>
      </c>
      <c r="K1606" s="589">
        <f>+I1606*J1606</f>
        <v>4950</v>
      </c>
    </row>
    <row r="1607" spans="1:11" x14ac:dyDescent="0.2">
      <c r="A1607" s="20" t="s">
        <v>51</v>
      </c>
      <c r="B1607" s="300"/>
      <c r="C1607" s="114">
        <v>25</v>
      </c>
      <c r="E1607" s="114">
        <f>+B1607*C1607</f>
        <v>0</v>
      </c>
      <c r="F1607" s="307"/>
      <c r="G1607" t="s">
        <v>781</v>
      </c>
      <c r="H1607" s="47">
        <v>1.5</v>
      </c>
      <c r="I1607" s="47">
        <f>+I1604*H1607</f>
        <v>22.5</v>
      </c>
      <c r="J1607" s="47">
        <v>240</v>
      </c>
      <c r="K1607" s="589">
        <f t="shared" ref="K1607:K1608" si="50">+I1607*J1607</f>
        <v>5400</v>
      </c>
    </row>
    <row r="1608" spans="1:11" x14ac:dyDescent="0.2">
      <c r="A1608" s="20" t="s">
        <v>101</v>
      </c>
      <c r="B1608" s="300"/>
      <c r="C1608" s="114">
        <v>95</v>
      </c>
      <c r="E1608" s="114">
        <f>+B1608*C1608</f>
        <v>0</v>
      </c>
      <c r="F1608" s="307"/>
      <c r="G1608" t="s">
        <v>782</v>
      </c>
      <c r="H1608" s="47">
        <v>1.5</v>
      </c>
      <c r="I1608" s="47">
        <f>+I1604*H1608</f>
        <v>22.5</v>
      </c>
      <c r="J1608" s="47">
        <v>240</v>
      </c>
      <c r="K1608" s="589">
        <f t="shared" si="50"/>
        <v>5400</v>
      </c>
    </row>
    <row r="1609" spans="1:11" x14ac:dyDescent="0.2">
      <c r="A1609" s="20" t="s">
        <v>667</v>
      </c>
      <c r="B1609" s="300"/>
      <c r="C1609" s="114">
        <v>25</v>
      </c>
      <c r="E1609" s="114">
        <f>+B1609*C1609</f>
        <v>0</v>
      </c>
      <c r="F1609" s="307"/>
      <c r="K1609" s="590">
        <f>SUM(K1606:K1608)</f>
        <v>15750</v>
      </c>
    </row>
    <row r="1610" spans="1:11" x14ac:dyDescent="0.2">
      <c r="A1610" s="20"/>
      <c r="C1610" s="114"/>
      <c r="E1610" s="114"/>
      <c r="F1610" s="307"/>
      <c r="K1610" s="21">
        <v>150</v>
      </c>
    </row>
    <row r="1611" spans="1:11" x14ac:dyDescent="0.2">
      <c r="A1611" s="20" t="s">
        <v>231</v>
      </c>
      <c r="B1611" s="300"/>
      <c r="C1611" s="114">
        <v>450</v>
      </c>
      <c r="E1611" s="114">
        <f>+B1611*C1611</f>
        <v>0</v>
      </c>
      <c r="F1611" s="307"/>
      <c r="K1611" s="591">
        <f>+K1609/K1610</f>
        <v>105</v>
      </c>
    </row>
    <row r="1612" spans="1:11" x14ac:dyDescent="0.2">
      <c r="A1612" s="20" t="s">
        <v>31</v>
      </c>
      <c r="B1612" s="300">
        <v>5</v>
      </c>
      <c r="C1612" s="114">
        <v>300</v>
      </c>
      <c r="E1612" s="114">
        <f>+B1612*C1612</f>
        <v>1500</v>
      </c>
      <c r="F1612" s="307"/>
      <c r="K1612" s="21"/>
    </row>
    <row r="1613" spans="1:11" x14ac:dyDescent="0.2">
      <c r="A1613" s="20" t="s">
        <v>279</v>
      </c>
      <c r="B1613" s="300"/>
      <c r="C1613" s="114">
        <v>300</v>
      </c>
      <c r="E1613" s="114">
        <f>+B1613*C1613</f>
        <v>0</v>
      </c>
      <c r="F1613" s="307"/>
      <c r="K1613" s="21"/>
    </row>
    <row r="1614" spans="1:11" ht="16" thickBot="1" x14ac:dyDescent="0.25">
      <c r="A1614" s="22" t="s">
        <v>47</v>
      </c>
      <c r="B1614" s="304">
        <v>9</v>
      </c>
      <c r="C1614" s="303">
        <v>38</v>
      </c>
      <c r="D1614" s="25"/>
      <c r="E1614" s="293">
        <f>+B1614*C1614</f>
        <v>342</v>
      </c>
      <c r="F1614" s="306">
        <f>SUM(E1606:E1614)</f>
        <v>5092</v>
      </c>
      <c r="G1614" s="6" t="s">
        <v>281</v>
      </c>
      <c r="K1614" s="21"/>
    </row>
    <row r="1615" spans="1:11" x14ac:dyDescent="0.2">
      <c r="A1615" s="20"/>
      <c r="B1615" s="47"/>
      <c r="C1615" s="296"/>
      <c r="E1615" s="114"/>
      <c r="F1615" s="307"/>
      <c r="K1615" s="21"/>
    </row>
    <row r="1616" spans="1:11" x14ac:dyDescent="0.2">
      <c r="A1616" s="20" t="s">
        <v>44</v>
      </c>
      <c r="B1616" s="47"/>
      <c r="C1616" s="296"/>
      <c r="E1616" s="114"/>
      <c r="F1616" s="307"/>
      <c r="K1616" s="21"/>
    </row>
    <row r="1617" spans="1:13" x14ac:dyDescent="0.2">
      <c r="A1617" s="20" t="s">
        <v>684</v>
      </c>
      <c r="B1617" s="64"/>
      <c r="C1617" s="296">
        <v>35</v>
      </c>
      <c r="E1617" s="114">
        <f>+B1617*C1617</f>
        <v>0</v>
      </c>
      <c r="F1617" s="307"/>
      <c r="K1617" s="21"/>
    </row>
    <row r="1618" spans="1:13" x14ac:dyDescent="0.2">
      <c r="A1618" s="20" t="s">
        <v>765</v>
      </c>
      <c r="B1618" s="64"/>
      <c r="C1618" s="296">
        <v>800</v>
      </c>
      <c r="E1618" s="114">
        <f>+B1618*C1618</f>
        <v>0</v>
      </c>
      <c r="F1618" s="307"/>
      <c r="K1618" s="21"/>
    </row>
    <row r="1619" spans="1:13" x14ac:dyDescent="0.2">
      <c r="A1619" s="20" t="s">
        <v>382</v>
      </c>
      <c r="B1619" s="64"/>
      <c r="C1619" s="296">
        <v>25</v>
      </c>
      <c r="E1619" s="114">
        <f>+B1619*C1619</f>
        <v>0</v>
      </c>
      <c r="F1619" s="307"/>
      <c r="K1619" s="21"/>
    </row>
    <row r="1620" spans="1:13" x14ac:dyDescent="0.2">
      <c r="A1620" s="20" t="s">
        <v>768</v>
      </c>
      <c r="B1620" s="64">
        <v>1</v>
      </c>
      <c r="C1620" s="296">
        <v>4500</v>
      </c>
      <c r="E1620" s="114">
        <f>+B1620*C1620</f>
        <v>4500</v>
      </c>
      <c r="F1620" s="307"/>
      <c r="K1620" s="21"/>
    </row>
    <row r="1621" spans="1:13" ht="16" thickBot="1" x14ac:dyDescent="0.25">
      <c r="A1621" s="22"/>
      <c r="B1621" s="301"/>
      <c r="C1621" s="303">
        <v>10</v>
      </c>
      <c r="D1621" s="25"/>
      <c r="E1621" s="293">
        <f>+B1621*C1621</f>
        <v>0</v>
      </c>
      <c r="F1621" s="306">
        <f>SUM(E1617:E1621)</f>
        <v>4500</v>
      </c>
      <c r="G1621" s="6" t="s">
        <v>282</v>
      </c>
      <c r="K1621" s="21"/>
    </row>
    <row r="1622" spans="1:13" x14ac:dyDescent="0.2">
      <c r="A1622" s="20"/>
      <c r="K1622" s="21"/>
    </row>
    <row r="1623" spans="1:13" ht="16" thickBot="1" x14ac:dyDescent="0.25">
      <c r="A1623" s="22"/>
      <c r="B1623" s="25"/>
      <c r="C1623" s="25"/>
      <c r="D1623" s="25"/>
      <c r="E1623" s="25"/>
      <c r="F1623" s="25"/>
      <c r="G1623" s="25"/>
      <c r="H1623" s="25"/>
      <c r="I1623" s="25"/>
      <c r="J1623" s="25"/>
      <c r="K1623" s="23"/>
    </row>
    <row r="1624" spans="1:13" ht="24" x14ac:dyDescent="0.3">
      <c r="A1624" s="18" t="s">
        <v>897</v>
      </c>
      <c r="B1624" s="24"/>
      <c r="C1624" s="297" t="s">
        <v>906</v>
      </c>
      <c r="D1624" s="24"/>
      <c r="E1624" s="24"/>
      <c r="F1624" s="24"/>
      <c r="G1624" s="24"/>
      <c r="H1624" s="24"/>
      <c r="I1624" s="24"/>
      <c r="J1624" s="24"/>
      <c r="K1624" s="19"/>
    </row>
    <row r="1625" spans="1:13" x14ac:dyDescent="0.2">
      <c r="A1625" s="20"/>
      <c r="C1625" s="508"/>
      <c r="K1625" s="21"/>
    </row>
    <row r="1626" spans="1:13" x14ac:dyDescent="0.2">
      <c r="A1626" s="20"/>
      <c r="G1626" t="s">
        <v>280</v>
      </c>
      <c r="K1626" s="21"/>
    </row>
    <row r="1627" spans="1:13" x14ac:dyDescent="0.2">
      <c r="A1627" s="20"/>
      <c r="C1627" s="62" t="s">
        <v>88</v>
      </c>
      <c r="F1627" s="62" t="s">
        <v>42</v>
      </c>
      <c r="H1627" s="188" t="s">
        <v>88</v>
      </c>
      <c r="K1627" s="21"/>
    </row>
    <row r="1628" spans="1:13" x14ac:dyDescent="0.2">
      <c r="A1628" s="20" t="s">
        <v>103</v>
      </c>
      <c r="C1628" s="302">
        <v>390</v>
      </c>
      <c r="F1628" s="64">
        <v>200</v>
      </c>
      <c r="G1628" s="138">
        <f>+F1628/20</f>
        <v>10</v>
      </c>
      <c r="H1628" s="299">
        <f>+F1628*C1628</f>
        <v>78000</v>
      </c>
      <c r="J1628">
        <v>210</v>
      </c>
      <c r="K1628" s="287" t="s">
        <v>643</v>
      </c>
    </row>
    <row r="1629" spans="1:13" x14ac:dyDescent="0.2">
      <c r="A1629" s="20" t="s">
        <v>896</v>
      </c>
      <c r="C1629" s="302"/>
      <c r="F1629" s="64"/>
      <c r="G1629" s="138">
        <v>2</v>
      </c>
      <c r="H1629" s="299">
        <f>+F1629*C1629</f>
        <v>0</v>
      </c>
      <c r="K1629" s="287"/>
    </row>
    <row r="1630" spans="1:13" x14ac:dyDescent="0.2">
      <c r="A1630" s="20" t="s">
        <v>802</v>
      </c>
      <c r="C1630" s="302"/>
      <c r="F1630" s="64"/>
      <c r="G1630" s="138"/>
      <c r="H1630" s="298">
        <f t="shared" ref="H1630:H1635" si="51">+F1630*C1630</f>
        <v>0</v>
      </c>
      <c r="K1630" s="287"/>
    </row>
    <row r="1631" spans="1:13" x14ac:dyDescent="0.2">
      <c r="A1631" s="20" t="s">
        <v>794</v>
      </c>
      <c r="C1631" s="302"/>
      <c r="F1631" s="64">
        <v>4</v>
      </c>
      <c r="H1631" s="298">
        <f t="shared" si="51"/>
        <v>0</v>
      </c>
      <c r="K1631" s="287"/>
    </row>
    <row r="1632" spans="1:13" x14ac:dyDescent="0.2">
      <c r="A1632" s="20" t="s">
        <v>795</v>
      </c>
      <c r="C1632" s="302"/>
      <c r="D1632" s="133">
        <f>+C1632/300</f>
        <v>0</v>
      </c>
      <c r="F1632" s="64"/>
      <c r="H1632" s="298">
        <f t="shared" si="51"/>
        <v>0</v>
      </c>
      <c r="K1632" s="21"/>
      <c r="M1632" t="s">
        <v>832</v>
      </c>
    </row>
    <row r="1633" spans="1:11" x14ac:dyDescent="0.2">
      <c r="A1633" s="20" t="s">
        <v>190</v>
      </c>
      <c r="C1633" s="302">
        <v>5500</v>
      </c>
      <c r="F1633" s="64">
        <v>1</v>
      </c>
      <c r="H1633" s="298">
        <f t="shared" si="51"/>
        <v>5500</v>
      </c>
      <c r="K1633" s="21"/>
    </row>
    <row r="1634" spans="1:11" x14ac:dyDescent="0.2">
      <c r="A1634" s="20"/>
      <c r="C1634" s="302"/>
      <c r="F1634" s="122"/>
      <c r="H1634" s="298">
        <f t="shared" si="51"/>
        <v>0</v>
      </c>
      <c r="K1634" s="21"/>
    </row>
    <row r="1635" spans="1:11" x14ac:dyDescent="0.2">
      <c r="A1635" s="20"/>
      <c r="C1635" s="308"/>
      <c r="F1635" s="122"/>
      <c r="H1635" s="298">
        <f t="shared" si="51"/>
        <v>0</v>
      </c>
      <c r="K1635" s="21"/>
    </row>
    <row r="1636" spans="1:11" x14ac:dyDescent="0.2">
      <c r="A1636" s="20"/>
      <c r="F1636" s="107" t="s">
        <v>90</v>
      </c>
      <c r="G1636" s="107"/>
      <c r="H1636" s="185">
        <f>SUM(H1628:H1635)</f>
        <v>83500</v>
      </c>
      <c r="K1636" s="21"/>
    </row>
    <row r="1637" spans="1:11" x14ac:dyDescent="0.2">
      <c r="A1637" s="20"/>
      <c r="C1637" s="168"/>
      <c r="F1637" s="105" t="s">
        <v>107</v>
      </c>
      <c r="G1637" s="105"/>
      <c r="H1637" s="186">
        <f>+F1643</f>
        <v>45220</v>
      </c>
      <c r="J1637">
        <v>500</v>
      </c>
      <c r="K1637" s="21"/>
    </row>
    <row r="1638" spans="1:11" ht="16" thickBot="1" x14ac:dyDescent="0.25">
      <c r="A1638" s="20"/>
      <c r="F1638" s="103" t="s">
        <v>118</v>
      </c>
      <c r="G1638" s="103"/>
      <c r="H1638" s="187">
        <f>+H1636-H1637</f>
        <v>38280</v>
      </c>
      <c r="J1638">
        <v>20</v>
      </c>
      <c r="K1638" s="21"/>
    </row>
    <row r="1639" spans="1:11" ht="16" thickTop="1" x14ac:dyDescent="0.2">
      <c r="A1639" s="20"/>
      <c r="F1639" t="s">
        <v>106</v>
      </c>
      <c r="H1639" s="111"/>
      <c r="J1639">
        <f>+J1637/J1638</f>
        <v>25</v>
      </c>
      <c r="K1639" s="21"/>
    </row>
    <row r="1640" spans="1:11" x14ac:dyDescent="0.2">
      <c r="A1640" s="20"/>
      <c r="F1640" s="128" t="s">
        <v>124</v>
      </c>
      <c r="G1640" s="128"/>
      <c r="H1640" s="129">
        <f>+H1636-H1637-H1639</f>
        <v>38280</v>
      </c>
      <c r="K1640" s="21"/>
    </row>
    <row r="1641" spans="1:11" x14ac:dyDescent="0.2">
      <c r="A1641" s="20"/>
      <c r="K1641" s="21"/>
    </row>
    <row r="1642" spans="1:11" x14ac:dyDescent="0.2">
      <c r="A1642" s="20"/>
      <c r="K1642" s="21"/>
    </row>
    <row r="1643" spans="1:11" ht="21" x14ac:dyDescent="0.25">
      <c r="A1643" s="20"/>
      <c r="B1643" s="62" t="s">
        <v>42</v>
      </c>
      <c r="C1643" s="62" t="s">
        <v>112</v>
      </c>
      <c r="F1643" s="283">
        <f>SUM(F1646:F1676)</f>
        <v>45220</v>
      </c>
      <c r="G1643" s="305">
        <f>+F1643/F1628</f>
        <v>226.1</v>
      </c>
      <c r="K1643" s="21"/>
    </row>
    <row r="1644" spans="1:11" x14ac:dyDescent="0.2">
      <c r="A1644" s="711" t="s">
        <v>29</v>
      </c>
      <c r="B1644" s="712"/>
      <c r="K1644" s="21"/>
    </row>
    <row r="1645" spans="1:11" x14ac:dyDescent="0.2">
      <c r="A1645" s="20" t="s">
        <v>189</v>
      </c>
      <c r="B1645" s="64">
        <v>3</v>
      </c>
      <c r="C1645" s="114">
        <v>850</v>
      </c>
      <c r="E1645" s="114">
        <f>+B1645*C1645</f>
        <v>2550</v>
      </c>
      <c r="F1645" s="114"/>
      <c r="K1645" s="21"/>
    </row>
    <row r="1646" spans="1:11" x14ac:dyDescent="0.2">
      <c r="A1646" s="20" t="s">
        <v>26</v>
      </c>
      <c r="B1646" s="64"/>
      <c r="C1646" s="114">
        <v>1900</v>
      </c>
      <c r="E1646" s="114">
        <f>+B1646*C1646</f>
        <v>0</v>
      </c>
      <c r="F1646" s="114"/>
      <c r="K1646" s="21"/>
    </row>
    <row r="1647" spans="1:11" x14ac:dyDescent="0.2">
      <c r="A1647" s="20"/>
      <c r="B1647" s="64"/>
      <c r="C1647" s="114"/>
      <c r="E1647" s="114">
        <f>+B1647*C1647</f>
        <v>0</v>
      </c>
      <c r="F1647" s="114"/>
      <c r="K1647" s="21"/>
    </row>
    <row r="1648" spans="1:11" ht="16" thickBot="1" x14ac:dyDescent="0.25">
      <c r="A1648" s="22" t="s">
        <v>200</v>
      </c>
      <c r="B1648" s="301">
        <v>1</v>
      </c>
      <c r="C1648" s="293">
        <v>3500</v>
      </c>
      <c r="D1648" s="25"/>
      <c r="E1648" s="114">
        <f>+B1648*C1648</f>
        <v>3500</v>
      </c>
      <c r="F1648" s="306">
        <f>SUM(E1645:E1648)</f>
        <v>6050</v>
      </c>
      <c r="G1648" s="6" t="s">
        <v>28</v>
      </c>
      <c r="K1648" s="21"/>
    </row>
    <row r="1649" spans="1:11" x14ac:dyDescent="0.2">
      <c r="A1649" s="20"/>
      <c r="C1649" s="114"/>
      <c r="E1649" s="114"/>
      <c r="F1649" s="307"/>
      <c r="K1649" s="21"/>
    </row>
    <row r="1650" spans="1:11" x14ac:dyDescent="0.2">
      <c r="A1650" s="20" t="s">
        <v>797</v>
      </c>
      <c r="B1650" s="64">
        <v>1</v>
      </c>
      <c r="C1650" s="296">
        <v>1400</v>
      </c>
      <c r="E1650" s="114">
        <f>+B1650*C1650</f>
        <v>1400</v>
      </c>
      <c r="F1650" s="307"/>
      <c r="K1650" s="21"/>
    </row>
    <row r="1651" spans="1:11" x14ac:dyDescent="0.2">
      <c r="A1651" s="20" t="s">
        <v>30</v>
      </c>
      <c r="B1651" s="300">
        <v>3</v>
      </c>
      <c r="C1651" s="114">
        <v>800</v>
      </c>
      <c r="E1651" s="114">
        <f>+B1651*C1651</f>
        <v>2400</v>
      </c>
      <c r="F1651" s="307"/>
      <c r="K1651" s="21"/>
    </row>
    <row r="1652" spans="1:11" x14ac:dyDescent="0.2">
      <c r="A1652" s="20" t="s">
        <v>374</v>
      </c>
      <c r="B1652" s="300"/>
      <c r="C1652" s="114">
        <v>1000</v>
      </c>
      <c r="E1652" s="114">
        <f>+B1652*C1652</f>
        <v>0</v>
      </c>
      <c r="F1652" s="307"/>
      <c r="K1652" s="21"/>
    </row>
    <row r="1653" spans="1:11" x14ac:dyDescent="0.2">
      <c r="A1653" s="20" t="s">
        <v>372</v>
      </c>
      <c r="B1653" s="300"/>
      <c r="C1653" s="114">
        <v>400</v>
      </c>
      <c r="E1653" s="114"/>
      <c r="F1653" s="307"/>
      <c r="K1653" s="21"/>
    </row>
    <row r="1654" spans="1:11" x14ac:dyDescent="0.2">
      <c r="A1654" s="20" t="s">
        <v>278</v>
      </c>
      <c r="B1654" s="300"/>
      <c r="C1654" s="114">
        <v>400</v>
      </c>
      <c r="E1654" s="114">
        <f>+B1654*C1654</f>
        <v>0</v>
      </c>
      <c r="F1654" s="307"/>
      <c r="K1654" s="21"/>
    </row>
    <row r="1655" spans="1:11" x14ac:dyDescent="0.2">
      <c r="A1655" s="20" t="s">
        <v>39</v>
      </c>
      <c r="B1655" s="300">
        <v>2</v>
      </c>
      <c r="C1655" s="114">
        <v>1400</v>
      </c>
      <c r="E1655" s="114">
        <f>+B1655*C1655</f>
        <v>2800</v>
      </c>
      <c r="F1655" s="307"/>
      <c r="K1655" s="21"/>
    </row>
    <row r="1656" spans="1:11" ht="16" thickBot="1" x14ac:dyDescent="0.25">
      <c r="A1656" s="22" t="s">
        <v>217</v>
      </c>
      <c r="B1656" s="301"/>
      <c r="C1656" s="293">
        <v>1500</v>
      </c>
      <c r="D1656" s="25"/>
      <c r="E1656" s="303">
        <f>+B1656*C1656</f>
        <v>0</v>
      </c>
      <c r="F1656" s="306">
        <f>SUM(E1650:E1656)</f>
        <v>6600</v>
      </c>
      <c r="G1656" s="6" t="s">
        <v>30</v>
      </c>
      <c r="K1656" s="21"/>
    </row>
    <row r="1657" spans="1:11" x14ac:dyDescent="0.2">
      <c r="A1657" s="20"/>
      <c r="C1657" s="114"/>
      <c r="E1657" s="114"/>
      <c r="F1657" s="307"/>
      <c r="K1657" s="21"/>
    </row>
    <row r="1658" spans="1:11" x14ac:dyDescent="0.2">
      <c r="A1658" s="20"/>
      <c r="C1658" s="114"/>
      <c r="E1658" s="114"/>
      <c r="F1658" s="307"/>
      <c r="H1658" t="s">
        <v>783</v>
      </c>
      <c r="I1658" s="47">
        <v>15</v>
      </c>
      <c r="K1658" s="21"/>
    </row>
    <row r="1659" spans="1:11" x14ac:dyDescent="0.2">
      <c r="A1659" s="169" t="s">
        <v>129</v>
      </c>
      <c r="B1659" s="61"/>
      <c r="C1659" s="114"/>
      <c r="E1659" s="114"/>
      <c r="F1659" s="307"/>
      <c r="H1659" s="90" t="s">
        <v>784</v>
      </c>
      <c r="I1659" s="90" t="s">
        <v>785</v>
      </c>
      <c r="J1659" s="90" t="s">
        <v>786</v>
      </c>
      <c r="K1659" s="588" t="s">
        <v>787</v>
      </c>
    </row>
    <row r="1660" spans="1:11" x14ac:dyDescent="0.2">
      <c r="A1660" s="20" t="s">
        <v>103</v>
      </c>
      <c r="B1660" s="300"/>
      <c r="C1660" s="114">
        <v>65</v>
      </c>
      <c r="E1660" s="114">
        <f>+B1660*C1660</f>
        <v>0</v>
      </c>
      <c r="F1660" s="307"/>
      <c r="G1660" t="s">
        <v>780</v>
      </c>
      <c r="H1660" s="47">
        <v>1.5</v>
      </c>
      <c r="I1660" s="47">
        <f>+I1658*H1660</f>
        <v>22.5</v>
      </c>
      <c r="J1660" s="47">
        <v>220</v>
      </c>
      <c r="K1660" s="589">
        <f>+I1660*J1660</f>
        <v>4950</v>
      </c>
    </row>
    <row r="1661" spans="1:11" x14ac:dyDescent="0.2">
      <c r="A1661" s="20" t="s">
        <v>51</v>
      </c>
      <c r="B1661" s="300"/>
      <c r="C1661" s="114">
        <v>25</v>
      </c>
      <c r="E1661" s="114">
        <f>+B1661*C1661</f>
        <v>0</v>
      </c>
      <c r="F1661" s="307"/>
      <c r="G1661" t="s">
        <v>781</v>
      </c>
      <c r="H1661" s="47">
        <v>1.5</v>
      </c>
      <c r="I1661" s="47">
        <f>+I1658*H1661</f>
        <v>22.5</v>
      </c>
      <c r="J1661" s="47">
        <v>240</v>
      </c>
      <c r="K1661" s="589">
        <f t="shared" ref="K1661:K1662" si="52">+I1661*J1661</f>
        <v>5400</v>
      </c>
    </row>
    <row r="1662" spans="1:11" x14ac:dyDescent="0.2">
      <c r="A1662" s="20" t="s">
        <v>101</v>
      </c>
      <c r="B1662" s="300">
        <v>200</v>
      </c>
      <c r="C1662" s="114">
        <v>110</v>
      </c>
      <c r="E1662" s="114">
        <f>+B1662*C1662</f>
        <v>22000</v>
      </c>
      <c r="F1662" s="307"/>
      <c r="G1662" t="s">
        <v>782</v>
      </c>
      <c r="H1662" s="47">
        <v>1.5</v>
      </c>
      <c r="I1662" s="47">
        <f>+I1658*H1662</f>
        <v>22.5</v>
      </c>
      <c r="J1662" s="47">
        <v>240</v>
      </c>
      <c r="K1662" s="589">
        <f t="shared" si="52"/>
        <v>5400</v>
      </c>
    </row>
    <row r="1663" spans="1:11" x14ac:dyDescent="0.2">
      <c r="A1663" s="20" t="s">
        <v>667</v>
      </c>
      <c r="B1663" s="300"/>
      <c r="C1663" s="114">
        <v>25</v>
      </c>
      <c r="E1663" s="114">
        <f>+B1663*C1663</f>
        <v>0</v>
      </c>
      <c r="F1663" s="307"/>
      <c r="K1663" s="590">
        <f>SUM(K1660:K1662)</f>
        <v>15750</v>
      </c>
    </row>
    <row r="1664" spans="1:11" x14ac:dyDescent="0.2">
      <c r="A1664" s="20"/>
      <c r="C1664" s="114"/>
      <c r="E1664" s="114"/>
      <c r="F1664" s="307"/>
      <c r="K1664" s="21">
        <v>150</v>
      </c>
    </row>
    <row r="1665" spans="1:11" x14ac:dyDescent="0.2">
      <c r="A1665" s="20" t="s">
        <v>231</v>
      </c>
      <c r="B1665" s="300"/>
      <c r="C1665" s="114">
        <v>450</v>
      </c>
      <c r="E1665" s="114">
        <f>+B1665*C1665</f>
        <v>0</v>
      </c>
      <c r="F1665" s="307"/>
      <c r="K1665" s="591">
        <f>+K1663/K1664</f>
        <v>105</v>
      </c>
    </row>
    <row r="1666" spans="1:11" x14ac:dyDescent="0.2">
      <c r="A1666" s="20" t="s">
        <v>31</v>
      </c>
      <c r="B1666" s="300">
        <v>15</v>
      </c>
      <c r="C1666" s="114">
        <v>300</v>
      </c>
      <c r="E1666" s="114">
        <f>+B1666*C1666</f>
        <v>4500</v>
      </c>
      <c r="F1666" s="307"/>
      <c r="K1666" s="21"/>
    </row>
    <row r="1667" spans="1:11" x14ac:dyDescent="0.2">
      <c r="A1667" s="20" t="s">
        <v>279</v>
      </c>
      <c r="B1667" s="300"/>
      <c r="C1667" s="114">
        <v>300</v>
      </c>
      <c r="E1667" s="114">
        <f>+B1667*C1667</f>
        <v>0</v>
      </c>
      <c r="F1667" s="307"/>
      <c r="K1667" s="21"/>
    </row>
    <row r="1668" spans="1:11" ht="16" thickBot="1" x14ac:dyDescent="0.25">
      <c r="A1668" s="22" t="s">
        <v>47</v>
      </c>
      <c r="B1668" s="304">
        <v>15</v>
      </c>
      <c r="C1668" s="303">
        <v>38</v>
      </c>
      <c r="D1668" s="25"/>
      <c r="E1668" s="293">
        <f>+B1668*C1668</f>
        <v>570</v>
      </c>
      <c r="F1668" s="306">
        <f>SUM(E1660:E1668)</f>
        <v>27070</v>
      </c>
      <c r="G1668" s="6" t="s">
        <v>281</v>
      </c>
      <c r="K1668" s="21"/>
    </row>
    <row r="1669" spans="1:11" x14ac:dyDescent="0.2">
      <c r="A1669" s="20"/>
      <c r="B1669" s="47"/>
      <c r="C1669" s="296"/>
      <c r="E1669" s="114"/>
      <c r="F1669" s="307"/>
      <c r="K1669" s="21"/>
    </row>
    <row r="1670" spans="1:11" x14ac:dyDescent="0.2">
      <c r="A1670" s="20" t="s">
        <v>44</v>
      </c>
      <c r="B1670" s="47"/>
      <c r="C1670" s="296"/>
      <c r="E1670" s="114"/>
      <c r="F1670" s="307"/>
      <c r="K1670" s="21"/>
    </row>
    <row r="1671" spans="1:11" x14ac:dyDescent="0.2">
      <c r="A1671" s="20" t="s">
        <v>684</v>
      </c>
      <c r="B1671" s="64"/>
      <c r="C1671" s="296">
        <v>35</v>
      </c>
      <c r="E1671" s="114">
        <f>+B1671*C1671</f>
        <v>0</v>
      </c>
      <c r="F1671" s="307"/>
      <c r="K1671" s="21"/>
    </row>
    <row r="1672" spans="1:11" x14ac:dyDescent="0.2">
      <c r="A1672" s="20" t="s">
        <v>765</v>
      </c>
      <c r="B1672" s="64"/>
      <c r="C1672" s="296">
        <v>800</v>
      </c>
      <c r="E1672" s="114">
        <f>+B1672*C1672</f>
        <v>0</v>
      </c>
      <c r="F1672" s="307"/>
      <c r="K1672" s="21"/>
    </row>
    <row r="1673" spans="1:11" x14ac:dyDescent="0.2">
      <c r="A1673" s="20" t="s">
        <v>382</v>
      </c>
      <c r="B1673" s="64"/>
      <c r="C1673" s="296">
        <v>25</v>
      </c>
      <c r="E1673" s="114">
        <f>+B1673*C1673</f>
        <v>0</v>
      </c>
      <c r="F1673" s="307"/>
      <c r="K1673" s="21"/>
    </row>
    <row r="1674" spans="1:11" x14ac:dyDescent="0.2">
      <c r="A1674" s="20" t="s">
        <v>768</v>
      </c>
      <c r="B1674" s="64">
        <v>1</v>
      </c>
      <c r="C1674" s="296">
        <v>5500</v>
      </c>
      <c r="E1674" s="114">
        <f>+B1674*C1674</f>
        <v>5500</v>
      </c>
      <c r="F1674" s="307"/>
      <c r="K1674" s="21"/>
    </row>
    <row r="1675" spans="1:11" ht="16" thickBot="1" x14ac:dyDescent="0.25">
      <c r="A1675" s="22"/>
      <c r="B1675" s="301"/>
      <c r="C1675" s="303">
        <v>10</v>
      </c>
      <c r="D1675" s="25"/>
      <c r="E1675" s="293">
        <f>+B1675*C1675</f>
        <v>0</v>
      </c>
      <c r="F1675" s="306">
        <f>SUM(E1671:E1675)</f>
        <v>5500</v>
      </c>
      <c r="G1675" s="6" t="s">
        <v>282</v>
      </c>
      <c r="K1675" s="21"/>
    </row>
    <row r="1676" spans="1:11" x14ac:dyDescent="0.2">
      <c r="A1676" s="20"/>
      <c r="K1676" s="21"/>
    </row>
    <row r="1677" spans="1:11" ht="16" thickBot="1" x14ac:dyDescent="0.25">
      <c r="A1677" s="22"/>
      <c r="B1677" s="25"/>
      <c r="C1677" s="25"/>
      <c r="D1677" s="25"/>
      <c r="E1677" s="25"/>
      <c r="F1677" s="25"/>
      <c r="G1677" s="25"/>
      <c r="H1677" s="25"/>
      <c r="I1677" s="25"/>
      <c r="J1677" s="25"/>
      <c r="K1677" s="23"/>
    </row>
  </sheetData>
  <mergeCells count="41">
    <mergeCell ref="A516:B516"/>
    <mergeCell ref="A834:B834"/>
    <mergeCell ref="A888:B888"/>
    <mergeCell ref="A942:B942"/>
    <mergeCell ref="A780:B780"/>
    <mergeCell ref="A726:B726"/>
    <mergeCell ref="A675:B675"/>
    <mergeCell ref="A621:B621"/>
    <mergeCell ref="A570:B570"/>
    <mergeCell ref="A19:B19"/>
    <mergeCell ref="A156:B156"/>
    <mergeCell ref="A63:B63"/>
    <mergeCell ref="A412:B412"/>
    <mergeCell ref="A464:B464"/>
    <mergeCell ref="A307:B307"/>
    <mergeCell ref="A205:B205"/>
    <mergeCell ref="A255:B255"/>
    <mergeCell ref="A112:B112"/>
    <mergeCell ref="A360:B360"/>
    <mergeCell ref="AA656:AH656"/>
    <mergeCell ref="V657:W657"/>
    <mergeCell ref="X657:Y657"/>
    <mergeCell ref="AB657:AD657"/>
    <mergeCell ref="AE657:AH657"/>
    <mergeCell ref="AA657:AA658"/>
    <mergeCell ref="A1644:B1644"/>
    <mergeCell ref="A1590:B1590"/>
    <mergeCell ref="P655:Q655"/>
    <mergeCell ref="U656:Y656"/>
    <mergeCell ref="R656:S657"/>
    <mergeCell ref="A1050:B1050"/>
    <mergeCell ref="A996:B996"/>
    <mergeCell ref="A1212:B1212"/>
    <mergeCell ref="A1104:B1104"/>
    <mergeCell ref="A1536:B1536"/>
    <mergeCell ref="A1482:B1482"/>
    <mergeCell ref="A1428:B1428"/>
    <mergeCell ref="A1374:B1374"/>
    <mergeCell ref="A1320:B1320"/>
    <mergeCell ref="A1266:B1266"/>
    <mergeCell ref="A1158:B1158"/>
  </mergeCells>
  <pageMargins left="0.7" right="0.7" top="0.75" bottom="0.75" header="0.3" footer="0.3"/>
  <pageSetup scale="10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B9FD-ACB4-714B-B473-7FC501C61AAE}">
  <sheetPr codeName="Hoja7">
    <pageSetUpPr fitToPage="1"/>
  </sheetPr>
  <dimension ref="B2:AD113"/>
  <sheetViews>
    <sheetView showGridLines="0" zoomScaleNormal="100" workbookViewId="0">
      <selection sqref="A1:XFD1048576"/>
    </sheetView>
  </sheetViews>
  <sheetFormatPr baseColWidth="10" defaultRowHeight="15" x14ac:dyDescent="0.2"/>
  <cols>
    <col min="2" max="2" width="25.33203125" customWidth="1"/>
    <col min="3" max="3" width="11.33203125" bestFit="1" customWidth="1"/>
    <col min="4" max="4" width="2" customWidth="1"/>
    <col min="5" max="5" width="25.6640625" customWidth="1"/>
    <col min="6" max="6" width="12.6640625" bestFit="1" customWidth="1"/>
    <col min="7" max="7" width="22.83203125" customWidth="1"/>
    <col min="8" max="8" width="16.83203125" customWidth="1"/>
    <col min="11" max="11" width="20" customWidth="1"/>
    <col min="13" max="13" width="18" customWidth="1"/>
    <col min="14" max="16" width="17.83203125" customWidth="1"/>
    <col min="17" max="18" width="18.6640625" customWidth="1"/>
    <col min="19" max="19" width="16.6640625" customWidth="1"/>
    <col min="20" max="20" width="17.83203125" customWidth="1"/>
    <col min="24" max="24" width="18" customWidth="1"/>
    <col min="25" max="26" width="14.1640625" customWidth="1"/>
  </cols>
  <sheetData>
    <row r="2" spans="2:30" ht="16" thickBot="1" x14ac:dyDescent="0.25">
      <c r="Z2">
        <v>566.66</v>
      </c>
    </row>
    <row r="3" spans="2:30" ht="30" customHeight="1" x14ac:dyDescent="0.3">
      <c r="B3" s="750" t="s">
        <v>83</v>
      </c>
      <c r="C3" s="751"/>
      <c r="D3" s="751"/>
      <c r="E3" s="751"/>
      <c r="F3" s="751"/>
      <c r="G3" s="751"/>
      <c r="H3" s="752"/>
    </row>
    <row r="4" spans="2:30" ht="24" x14ac:dyDescent="0.3">
      <c r="B4" s="221" t="s">
        <v>86</v>
      </c>
      <c r="C4" s="3"/>
      <c r="D4" s="3"/>
      <c r="E4" s="74"/>
      <c r="F4" s="753" t="s">
        <v>75</v>
      </c>
      <c r="G4" s="755"/>
      <c r="H4" s="756"/>
      <c r="AB4" s="61" t="s">
        <v>148</v>
      </c>
      <c r="AC4" t="s">
        <v>149</v>
      </c>
      <c r="AD4" t="s">
        <v>148</v>
      </c>
    </row>
    <row r="5" spans="2:30" ht="25" thickBot="1" x14ac:dyDescent="0.35">
      <c r="B5" s="221" t="s">
        <v>16</v>
      </c>
      <c r="C5" s="3"/>
      <c r="D5" s="3"/>
      <c r="E5" s="74"/>
      <c r="F5" s="754"/>
      <c r="G5" s="757"/>
      <c r="H5" s="758"/>
      <c r="Y5" t="s">
        <v>144</v>
      </c>
      <c r="Z5" s="31">
        <v>14753.16</v>
      </c>
      <c r="AB5" s="138">
        <f>+Z5/$Z2</f>
        <v>26.035294532876858</v>
      </c>
    </row>
    <row r="6" spans="2:30" ht="23" customHeight="1" thickBot="1" x14ac:dyDescent="0.35">
      <c r="B6" s="766" t="s">
        <v>82</v>
      </c>
      <c r="C6" s="767"/>
      <c r="D6" s="767"/>
      <c r="E6" s="767"/>
      <c r="F6" s="767"/>
      <c r="G6" s="759" t="s">
        <v>240</v>
      </c>
      <c r="H6" s="760"/>
      <c r="K6" s="69" t="s">
        <v>56</v>
      </c>
      <c r="Y6" t="s">
        <v>145</v>
      </c>
      <c r="Z6" s="31">
        <f>+Z5*25%</f>
        <v>3688.29</v>
      </c>
      <c r="AB6" s="47"/>
    </row>
    <row r="7" spans="2:30" ht="34" customHeight="1" thickBot="1" x14ac:dyDescent="0.25">
      <c r="B7" s="761" t="s">
        <v>40</v>
      </c>
      <c r="C7" s="762"/>
      <c r="D7" s="233"/>
      <c r="E7" s="763" t="s">
        <v>183</v>
      </c>
      <c r="F7" s="762"/>
      <c r="G7" s="764" t="s">
        <v>40</v>
      </c>
      <c r="H7" s="765"/>
      <c r="I7" s="6"/>
      <c r="Y7" t="s">
        <v>146</v>
      </c>
      <c r="Z7">
        <v>3027.39</v>
      </c>
      <c r="AA7" s="31"/>
      <c r="AB7" s="138">
        <f>+Z7/$Z$2</f>
        <v>5.3425157943034627</v>
      </c>
    </row>
    <row r="8" spans="2:30" ht="20" customHeight="1" x14ac:dyDescent="0.25">
      <c r="B8" s="215" t="s">
        <v>201</v>
      </c>
      <c r="C8" s="216"/>
      <c r="D8" s="217"/>
      <c r="E8" s="218" t="s">
        <v>205</v>
      </c>
      <c r="F8" s="227"/>
      <c r="G8" s="215" t="s">
        <v>327</v>
      </c>
      <c r="H8" s="340"/>
      <c r="L8" s="65" t="s">
        <v>42</v>
      </c>
      <c r="M8" s="65" t="s">
        <v>41</v>
      </c>
      <c r="N8" s="65" t="s">
        <v>53</v>
      </c>
      <c r="Y8" t="s">
        <v>147</v>
      </c>
      <c r="Z8" s="31">
        <v>181331</v>
      </c>
      <c r="AB8" s="138">
        <f>+Z8/$Z$2</f>
        <v>319.99964705467124</v>
      </c>
    </row>
    <row r="9" spans="2:30" ht="20" customHeight="1" x14ac:dyDescent="0.25">
      <c r="B9" s="219" t="s">
        <v>123</v>
      </c>
      <c r="C9" s="200"/>
      <c r="D9" s="192"/>
      <c r="E9" s="194" t="s">
        <v>202</v>
      </c>
      <c r="F9" s="228"/>
      <c r="G9" s="219" t="s">
        <v>207</v>
      </c>
      <c r="H9" s="220"/>
      <c r="K9" s="6" t="s">
        <v>174</v>
      </c>
      <c r="L9" s="122">
        <f>+C27</f>
        <v>0</v>
      </c>
      <c r="M9" s="109"/>
      <c r="N9" s="119">
        <f>+L9*M9</f>
        <v>0</v>
      </c>
      <c r="Z9" s="31">
        <f>+AB9*Z2</f>
        <v>50999.399999999994</v>
      </c>
      <c r="AB9" s="47">
        <v>90</v>
      </c>
      <c r="AC9" s="137">
        <f>+AB8-AB9</f>
        <v>229.99964705467124</v>
      </c>
    </row>
    <row r="10" spans="2:30" ht="20" customHeight="1" x14ac:dyDescent="0.25">
      <c r="B10" s="219" t="s">
        <v>202</v>
      </c>
      <c r="C10" s="200"/>
      <c r="D10" s="192"/>
      <c r="E10" s="195" t="s">
        <v>206</v>
      </c>
      <c r="F10" s="228"/>
      <c r="G10" s="219" t="s">
        <v>324</v>
      </c>
      <c r="H10" s="220"/>
      <c r="K10" s="6" t="s">
        <v>128</v>
      </c>
      <c r="L10" s="122">
        <f>+C28</f>
        <v>0</v>
      </c>
      <c r="M10" s="109"/>
      <c r="N10" s="119">
        <f t="shared" ref="N10:N18" si="0">+L10*M10</f>
        <v>0</v>
      </c>
      <c r="Z10" s="31">
        <f>+AB10*Z2</f>
        <v>169998</v>
      </c>
      <c r="AB10">
        <f>25*12</f>
        <v>300</v>
      </c>
    </row>
    <row r="11" spans="2:30" ht="20" customHeight="1" x14ac:dyDescent="0.3">
      <c r="B11" s="219" t="s">
        <v>203</v>
      </c>
      <c r="C11" s="200"/>
      <c r="D11" s="192"/>
      <c r="E11" s="195" t="s">
        <v>212</v>
      </c>
      <c r="F11" s="229"/>
      <c r="G11" s="360" t="s">
        <v>210</v>
      </c>
      <c r="H11" s="359">
        <f>SUM(H8:H10)</f>
        <v>0</v>
      </c>
      <c r="K11" s="6" t="s">
        <v>51</v>
      </c>
      <c r="L11" s="122">
        <f>+C29</f>
        <v>0</v>
      </c>
      <c r="M11" s="109"/>
      <c r="N11" s="119">
        <f t="shared" si="0"/>
        <v>0</v>
      </c>
      <c r="Z11" s="31">
        <f>+AB11*Z2</f>
        <v>25499.699999999997</v>
      </c>
      <c r="AB11" s="47">
        <v>45</v>
      </c>
    </row>
    <row r="12" spans="2:30" ht="20" customHeight="1" x14ac:dyDescent="0.25">
      <c r="B12" s="219" t="s">
        <v>204</v>
      </c>
      <c r="C12" s="200"/>
      <c r="D12" s="192"/>
      <c r="G12" s="724" t="s">
        <v>172</v>
      </c>
      <c r="H12" s="361"/>
      <c r="K12" s="6" t="s">
        <v>121</v>
      </c>
      <c r="L12" s="122"/>
      <c r="M12" s="109"/>
      <c r="N12" s="119">
        <f t="shared" si="0"/>
        <v>0</v>
      </c>
      <c r="Z12" s="33">
        <f>+Z10+Z11</f>
        <v>195497.7</v>
      </c>
    </row>
    <row r="13" spans="2:30" ht="20" customHeight="1" x14ac:dyDescent="0.25">
      <c r="B13" s="219"/>
      <c r="C13" s="200"/>
      <c r="D13" s="192"/>
      <c r="G13" s="724"/>
      <c r="H13" s="362"/>
      <c r="K13" s="6" t="s">
        <v>40</v>
      </c>
      <c r="L13" s="122"/>
      <c r="M13" s="109"/>
      <c r="N13" s="119">
        <f t="shared" si="0"/>
        <v>0</v>
      </c>
      <c r="Z13" s="33"/>
    </row>
    <row r="14" spans="2:30" ht="20" customHeight="1" thickBot="1" x14ac:dyDescent="0.3">
      <c r="B14" s="219" t="s">
        <v>211</v>
      </c>
      <c r="C14" s="198"/>
      <c r="D14" s="192"/>
      <c r="G14" s="733" t="s">
        <v>183</v>
      </c>
      <c r="H14" s="734"/>
      <c r="I14" s="6"/>
      <c r="K14" s="6" t="s">
        <v>172</v>
      </c>
      <c r="L14" s="122"/>
      <c r="M14" s="109"/>
      <c r="N14" s="119">
        <f t="shared" si="0"/>
        <v>0</v>
      </c>
      <c r="Z14" s="33"/>
    </row>
    <row r="15" spans="2:30" ht="20" customHeight="1" x14ac:dyDescent="0.25">
      <c r="B15" s="219" t="s">
        <v>215</v>
      </c>
      <c r="C15" s="198"/>
      <c r="D15" s="192"/>
      <c r="E15" s="6"/>
      <c r="G15" s="232" t="s">
        <v>208</v>
      </c>
      <c r="H15" s="220"/>
      <c r="I15" s="6"/>
      <c r="K15" s="6" t="s">
        <v>154</v>
      </c>
      <c r="L15" s="122"/>
      <c r="M15" s="109"/>
      <c r="N15" s="119">
        <f t="shared" si="0"/>
        <v>0</v>
      </c>
      <c r="Z15" s="33"/>
    </row>
    <row r="16" spans="2:30" ht="20" customHeight="1" x14ac:dyDescent="0.25">
      <c r="B16" s="219" t="s">
        <v>100</v>
      </c>
      <c r="C16" s="200"/>
      <c r="D16" s="192"/>
      <c r="G16" s="232" t="s">
        <v>209</v>
      </c>
      <c r="H16" s="220"/>
      <c r="I16" s="6"/>
      <c r="K16" s="6" t="s">
        <v>134</v>
      </c>
      <c r="L16" s="122"/>
      <c r="M16" s="109"/>
      <c r="N16" s="119">
        <f t="shared" si="0"/>
        <v>0</v>
      </c>
      <c r="Z16" s="33"/>
    </row>
    <row r="17" spans="2:26" ht="20" customHeight="1" x14ac:dyDescent="0.25">
      <c r="B17" s="20"/>
      <c r="D17" s="192"/>
      <c r="G17" s="232" t="s">
        <v>247</v>
      </c>
      <c r="H17" s="220"/>
      <c r="I17" s="6"/>
      <c r="K17" s="32" t="s">
        <v>104</v>
      </c>
      <c r="L17" s="122"/>
      <c r="M17" s="109"/>
      <c r="N17" s="119">
        <f t="shared" si="0"/>
        <v>0</v>
      </c>
      <c r="Z17" s="33"/>
    </row>
    <row r="18" spans="2:26" ht="20" customHeight="1" thickBot="1" x14ac:dyDescent="0.35">
      <c r="B18" s="20"/>
      <c r="G18" s="223" t="s">
        <v>210</v>
      </c>
      <c r="H18" s="225">
        <f>SUM(H15:H17)</f>
        <v>0</v>
      </c>
      <c r="I18" s="6"/>
      <c r="K18" s="32"/>
      <c r="L18" s="122"/>
      <c r="M18" s="109"/>
      <c r="N18" s="120">
        <f t="shared" si="0"/>
        <v>0</v>
      </c>
      <c r="Z18" s="33"/>
    </row>
    <row r="19" spans="2:26" ht="28" customHeight="1" thickBot="1" x14ac:dyDescent="0.25">
      <c r="B19" s="735" t="s">
        <v>242</v>
      </c>
      <c r="C19" s="736"/>
      <c r="D19" s="192"/>
      <c r="E19" s="735" t="s">
        <v>233</v>
      </c>
      <c r="F19" s="737"/>
      <c r="G19" s="244" t="s">
        <v>239</v>
      </c>
      <c r="H19" s="245" t="s">
        <v>232</v>
      </c>
      <c r="K19" s="17" t="s">
        <v>119</v>
      </c>
      <c r="N19" s="121">
        <f>SUM(N9:N18)</f>
        <v>0</v>
      </c>
      <c r="Z19" s="33"/>
    </row>
    <row r="20" spans="2:26" ht="20" customHeight="1" x14ac:dyDescent="0.25">
      <c r="B20" s="246" t="s">
        <v>228</v>
      </c>
      <c r="C20" s="254"/>
      <c r="D20" s="192"/>
      <c r="E20" s="740" t="s">
        <v>236</v>
      </c>
      <c r="F20" s="741"/>
      <c r="G20" s="199"/>
      <c r="H20" s="250">
        <f>18*G20</f>
        <v>0</v>
      </c>
      <c r="K20" s="182" t="s">
        <v>111</v>
      </c>
      <c r="N20" s="127"/>
    </row>
    <row r="21" spans="2:26" ht="20" customHeight="1" thickBot="1" x14ac:dyDescent="0.3">
      <c r="B21" s="247" t="s">
        <v>229</v>
      </c>
      <c r="C21" s="255"/>
      <c r="D21" s="192"/>
      <c r="E21" s="740" t="s">
        <v>237</v>
      </c>
      <c r="F21" s="741"/>
      <c r="G21" s="199"/>
      <c r="H21" s="250">
        <f>15*G21</f>
        <v>0</v>
      </c>
      <c r="K21" s="182" t="s">
        <v>102</v>
      </c>
      <c r="N21" s="257">
        <f>+N19-N20</f>
        <v>0</v>
      </c>
    </row>
    <row r="22" spans="2:26" ht="20" customHeight="1" x14ac:dyDescent="0.25">
      <c r="B22" s="247" t="s">
        <v>230</v>
      </c>
      <c r="C22" s="255"/>
      <c r="D22" s="192"/>
      <c r="E22" s="740" t="s">
        <v>238</v>
      </c>
      <c r="F22" s="741"/>
      <c r="G22" s="199"/>
      <c r="H22" s="250">
        <f>16*G22</f>
        <v>0</v>
      </c>
      <c r="K22" s="182" t="s">
        <v>112</v>
      </c>
      <c r="N22" s="267">
        <f>+O34</f>
        <v>5100</v>
      </c>
    </row>
    <row r="23" spans="2:26" ht="20" customHeight="1" x14ac:dyDescent="0.25">
      <c r="B23" s="247" t="s">
        <v>231</v>
      </c>
      <c r="C23" s="255"/>
      <c r="E23" s="748" t="s">
        <v>53</v>
      </c>
      <c r="F23" s="749"/>
      <c r="G23" s="252">
        <f>SUM(G20:G22)</f>
        <v>0</v>
      </c>
      <c r="H23" s="251">
        <f>SUM(H20:H22)</f>
        <v>0</v>
      </c>
      <c r="K23" s="182" t="s">
        <v>124</v>
      </c>
      <c r="N23" s="191">
        <f>+N21-N22</f>
        <v>-5100</v>
      </c>
      <c r="Z23" s="31">
        <v>202775</v>
      </c>
    </row>
    <row r="24" spans="2:26" ht="27" customHeight="1" thickBot="1" x14ac:dyDescent="0.3">
      <c r="B24" s="248" t="s">
        <v>234</v>
      </c>
      <c r="C24" s="256"/>
      <c r="E24" s="740" t="s">
        <v>361</v>
      </c>
      <c r="F24" s="741"/>
      <c r="G24" s="199"/>
      <c r="H24" s="243"/>
      <c r="K24" s="6"/>
      <c r="Z24" s="31"/>
    </row>
    <row r="25" spans="2:26" ht="28" customHeight="1" thickBot="1" x14ac:dyDescent="0.3">
      <c r="B25" s="20"/>
      <c r="C25">
        <f>+C30/20</f>
        <v>0</v>
      </c>
      <c r="E25" s="738" t="s">
        <v>171</v>
      </c>
      <c r="F25" s="739"/>
      <c r="G25" s="319"/>
      <c r="H25" s="21"/>
      <c r="Z25" s="31"/>
    </row>
    <row r="26" spans="2:26" ht="23" customHeight="1" x14ac:dyDescent="0.3">
      <c r="B26" s="728" t="s">
        <v>182</v>
      </c>
      <c r="C26" s="729"/>
      <c r="E26" s="730" t="s">
        <v>127</v>
      </c>
      <c r="F26" s="731"/>
      <c r="G26" s="731"/>
      <c r="H26" s="732"/>
      <c r="Z26">
        <f>+Z23/25000</f>
        <v>8.1110000000000007</v>
      </c>
    </row>
    <row r="27" spans="2:26" ht="29" customHeight="1" x14ac:dyDescent="0.3">
      <c r="B27" s="219" t="s">
        <v>54</v>
      </c>
      <c r="C27" s="222"/>
      <c r="E27" s="447"/>
      <c r="F27" s="237"/>
      <c r="G27" s="237"/>
      <c r="H27" s="341"/>
    </row>
    <row r="28" spans="2:26" ht="28" customHeight="1" x14ac:dyDescent="0.3">
      <c r="B28" s="219" t="s">
        <v>128</v>
      </c>
      <c r="C28" s="222"/>
      <c r="E28" s="314"/>
      <c r="F28" s="235"/>
      <c r="G28" s="235"/>
      <c r="H28" s="315"/>
    </row>
    <row r="29" spans="2:26" ht="27" customHeight="1" x14ac:dyDescent="0.3">
      <c r="B29" s="219" t="s">
        <v>51</v>
      </c>
      <c r="C29" s="222"/>
      <c r="E29" s="314"/>
      <c r="F29" s="235"/>
      <c r="G29" s="235"/>
      <c r="H29" s="315"/>
    </row>
    <row r="30" spans="2:26" ht="20" customHeight="1" thickBot="1" x14ac:dyDescent="0.35">
      <c r="B30" s="223" t="s">
        <v>46</v>
      </c>
      <c r="C30" s="225">
        <f>SUM(C27:C29)</f>
        <v>0</v>
      </c>
      <c r="D30" s="25"/>
      <c r="E30" s="316"/>
      <c r="F30" s="317"/>
      <c r="G30" s="317"/>
      <c r="H30" s="318"/>
    </row>
    <row r="31" spans="2:26" ht="26" x14ac:dyDescent="0.3">
      <c r="B31" s="725" t="s">
        <v>61</v>
      </c>
      <c r="C31" s="726"/>
      <c r="D31" s="726"/>
      <c r="E31" s="726"/>
      <c r="F31" s="726"/>
      <c r="G31" s="726"/>
      <c r="H31" s="727"/>
    </row>
    <row r="32" spans="2:26" ht="54" x14ac:dyDescent="0.3">
      <c r="B32" s="342" t="s">
        <v>62</v>
      </c>
      <c r="C32" s="73">
        <f>+C30</f>
        <v>0</v>
      </c>
      <c r="D32" s="76"/>
      <c r="E32" s="76"/>
      <c r="F32" s="196" t="s">
        <v>213</v>
      </c>
      <c r="G32" s="197" t="s">
        <v>632</v>
      </c>
      <c r="H32" s="343"/>
    </row>
    <row r="33" spans="2:20" ht="21" x14ac:dyDescent="0.25">
      <c r="B33" s="344"/>
      <c r="C33" s="76"/>
      <c r="D33" s="76"/>
      <c r="E33" s="79"/>
      <c r="F33" s="76"/>
      <c r="G33" s="79"/>
      <c r="H33" s="343"/>
      <c r="J33" s="58"/>
      <c r="T33" s="98"/>
    </row>
    <row r="34" spans="2:20" ht="21" x14ac:dyDescent="0.25">
      <c r="B34" s="344" t="s">
        <v>69</v>
      </c>
      <c r="C34" s="80" t="s">
        <v>73</v>
      </c>
      <c r="D34" s="76"/>
      <c r="E34" s="79" t="s">
        <v>71</v>
      </c>
      <c r="F34" s="80" t="s">
        <v>73</v>
      </c>
      <c r="G34" s="79" t="s">
        <v>40</v>
      </c>
      <c r="H34" s="345" t="s">
        <v>73</v>
      </c>
      <c r="J34" s="58"/>
      <c r="L34" s="94" t="s">
        <v>88</v>
      </c>
      <c r="M34" s="95" t="s">
        <v>42</v>
      </c>
      <c r="N34" s="100" t="s">
        <v>107</v>
      </c>
      <c r="O34" s="99">
        <f>SUM(O35:O108)</f>
        <v>5100</v>
      </c>
    </row>
    <row r="35" spans="2:20" ht="21" x14ac:dyDescent="0.25">
      <c r="B35" s="346" t="s">
        <v>63</v>
      </c>
      <c r="C35" s="71"/>
      <c r="D35" s="76"/>
      <c r="E35" s="70" t="s">
        <v>113</v>
      </c>
      <c r="F35" s="72"/>
      <c r="G35" s="70" t="s">
        <v>76</v>
      </c>
      <c r="H35" s="347"/>
      <c r="J35" s="58"/>
      <c r="K35" s="295" t="s">
        <v>183</v>
      </c>
      <c r="L35" s="295"/>
      <c r="M35" s="295"/>
      <c r="N35" s="295"/>
      <c r="T35" s="60"/>
    </row>
    <row r="36" spans="2:20" ht="21" x14ac:dyDescent="0.25">
      <c r="B36" s="346" t="s">
        <v>64</v>
      </c>
      <c r="C36" s="71"/>
      <c r="D36" s="76"/>
      <c r="E36" s="70" t="s">
        <v>293</v>
      </c>
      <c r="F36" s="72"/>
      <c r="G36" s="70" t="s">
        <v>358</v>
      </c>
      <c r="H36" s="347"/>
      <c r="J36" s="58"/>
      <c r="K36" t="s">
        <v>50</v>
      </c>
      <c r="L36" s="26">
        <v>700</v>
      </c>
      <c r="M36" s="265">
        <f>+H15+H17</f>
        <v>0</v>
      </c>
      <c r="N36" s="59">
        <f>+L36*M36</f>
        <v>0</v>
      </c>
    </row>
    <row r="37" spans="2:20" ht="21" x14ac:dyDescent="0.25">
      <c r="B37" s="346" t="s">
        <v>65</v>
      </c>
      <c r="C37" s="71"/>
      <c r="D37" s="76"/>
      <c r="E37" s="70" t="s">
        <v>295</v>
      </c>
      <c r="F37" s="72"/>
      <c r="G37" s="70" t="s">
        <v>81</v>
      </c>
      <c r="H37" s="347"/>
      <c r="K37" t="s">
        <v>26</v>
      </c>
      <c r="L37" s="26">
        <v>1900</v>
      </c>
      <c r="M37" s="122">
        <v>1</v>
      </c>
      <c r="N37" s="59">
        <f>+L37*M37</f>
        <v>1900</v>
      </c>
    </row>
    <row r="38" spans="2:20" ht="21" x14ac:dyDescent="0.25">
      <c r="B38" s="344" t="s">
        <v>356</v>
      </c>
      <c r="C38" s="70"/>
      <c r="D38" s="76"/>
      <c r="E38" s="70" t="s">
        <v>360</v>
      </c>
      <c r="F38" s="72"/>
      <c r="G38" s="70" t="s">
        <v>91</v>
      </c>
      <c r="H38" s="347"/>
      <c r="K38" t="s">
        <v>329</v>
      </c>
      <c r="L38" s="26">
        <v>500</v>
      </c>
      <c r="M38" s="122"/>
      <c r="N38" s="59">
        <f>+L38*M38</f>
        <v>0</v>
      </c>
    </row>
    <row r="39" spans="2:20" ht="22" thickBot="1" x14ac:dyDescent="0.3">
      <c r="B39" s="346" t="s">
        <v>66</v>
      </c>
      <c r="C39" s="71"/>
      <c r="D39" s="76"/>
      <c r="E39" s="70" t="s">
        <v>296</v>
      </c>
      <c r="F39" s="72"/>
      <c r="G39" s="70" t="s">
        <v>116</v>
      </c>
      <c r="H39" s="347"/>
      <c r="K39" s="25" t="s">
        <v>138</v>
      </c>
      <c r="L39" s="280">
        <v>20</v>
      </c>
      <c r="M39" s="264"/>
      <c r="N39" s="258">
        <f>+L39*M39</f>
        <v>0</v>
      </c>
      <c r="O39" s="259">
        <f>SUM(N36:N39)</f>
        <v>1900</v>
      </c>
    </row>
    <row r="40" spans="2:20" ht="21" x14ac:dyDescent="0.25">
      <c r="B40" s="346" t="s">
        <v>67</v>
      </c>
      <c r="C40" s="71"/>
      <c r="D40" s="76"/>
      <c r="E40" s="70" t="s">
        <v>198</v>
      </c>
      <c r="F40" s="72"/>
      <c r="G40" s="70" t="s">
        <v>357</v>
      </c>
      <c r="H40" s="347"/>
      <c r="K40" s="212" t="s">
        <v>40</v>
      </c>
      <c r="L40" s="212"/>
      <c r="M40" s="212"/>
      <c r="N40" s="212"/>
    </row>
    <row r="41" spans="2:20" ht="21" customHeight="1" x14ac:dyDescent="0.25">
      <c r="B41" s="346" t="s">
        <v>68</v>
      </c>
      <c r="C41" s="71"/>
      <c r="D41" s="76"/>
      <c r="E41" s="339"/>
      <c r="F41" s="339"/>
      <c r="G41" s="70" t="s">
        <v>330</v>
      </c>
      <c r="H41" s="347"/>
      <c r="K41" t="s">
        <v>40</v>
      </c>
      <c r="L41" s="26">
        <v>700</v>
      </c>
      <c r="M41" s="266">
        <f>+H8</f>
        <v>0</v>
      </c>
      <c r="N41" s="59">
        <f t="shared" ref="N41:N46" si="1">+L41*M41</f>
        <v>0</v>
      </c>
    </row>
    <row r="42" spans="2:20" ht="21" customHeight="1" x14ac:dyDescent="0.25">
      <c r="B42" s="346" t="s">
        <v>252</v>
      </c>
      <c r="C42" s="71"/>
      <c r="D42" s="76"/>
      <c r="E42" s="79" t="s">
        <v>359</v>
      </c>
      <c r="F42" s="339"/>
      <c r="G42" s="70" t="s">
        <v>351</v>
      </c>
      <c r="H42" s="347"/>
      <c r="K42" t="s">
        <v>325</v>
      </c>
      <c r="L42" s="26">
        <v>1400</v>
      </c>
      <c r="M42" s="266">
        <v>1</v>
      </c>
      <c r="N42" s="59">
        <f t="shared" si="1"/>
        <v>1400</v>
      </c>
    </row>
    <row r="43" spans="2:20" ht="21" customHeight="1" x14ac:dyDescent="0.25">
      <c r="B43" s="344" t="s">
        <v>109</v>
      </c>
      <c r="C43" s="70"/>
      <c r="D43" s="76"/>
      <c r="E43" s="70" t="s">
        <v>197</v>
      </c>
      <c r="F43" s="72"/>
      <c r="G43" s="70" t="s">
        <v>710</v>
      </c>
      <c r="H43" s="347"/>
      <c r="K43" t="s">
        <v>323</v>
      </c>
      <c r="L43" s="26">
        <v>1000</v>
      </c>
      <c r="M43" s="266"/>
      <c r="N43" s="59">
        <f t="shared" si="1"/>
        <v>0</v>
      </c>
    </row>
    <row r="44" spans="2:20" ht="21" x14ac:dyDescent="0.25">
      <c r="B44" s="346" t="s">
        <v>70</v>
      </c>
      <c r="C44" s="71"/>
      <c r="D44" s="76"/>
      <c r="E44" s="70" t="s">
        <v>321</v>
      </c>
      <c r="F44" s="72"/>
      <c r="G44" s="79"/>
      <c r="H44" s="348"/>
      <c r="K44" t="s">
        <v>326</v>
      </c>
      <c r="L44" s="26">
        <v>1400</v>
      </c>
      <c r="M44" s="122">
        <v>1</v>
      </c>
      <c r="N44" s="59">
        <f t="shared" si="1"/>
        <v>1400</v>
      </c>
    </row>
    <row r="45" spans="2:20" ht="22" x14ac:dyDescent="0.25">
      <c r="B45" s="349" t="s">
        <v>74</v>
      </c>
      <c r="C45" s="71"/>
      <c r="D45" s="76"/>
      <c r="E45" s="70" t="s">
        <v>322</v>
      </c>
      <c r="F45" s="72"/>
      <c r="G45" s="70"/>
      <c r="H45" s="348"/>
      <c r="K45" t="s">
        <v>172</v>
      </c>
      <c r="L45" s="26">
        <v>500</v>
      </c>
      <c r="M45" s="266">
        <f>+H12</f>
        <v>0</v>
      </c>
      <c r="N45" s="59">
        <f t="shared" si="1"/>
        <v>0</v>
      </c>
    </row>
    <row r="46" spans="2:20" ht="22" thickBot="1" x14ac:dyDescent="0.3">
      <c r="B46" s="346" t="s">
        <v>349</v>
      </c>
      <c r="C46" s="71"/>
      <c r="D46" s="76"/>
      <c r="E46" s="70"/>
      <c r="F46" s="70"/>
      <c r="G46" s="79" t="s">
        <v>109</v>
      </c>
      <c r="H46" s="348"/>
      <c r="K46" s="25" t="s">
        <v>122</v>
      </c>
      <c r="L46" s="280">
        <v>300</v>
      </c>
      <c r="M46" s="264"/>
      <c r="N46" s="258">
        <f t="shared" si="1"/>
        <v>0</v>
      </c>
      <c r="O46" s="259">
        <f>SUM(N41:N46)</f>
        <v>2800</v>
      </c>
    </row>
    <row r="47" spans="2:20" ht="21" x14ac:dyDescent="0.25">
      <c r="B47" s="346" t="s">
        <v>350</v>
      </c>
      <c r="C47" s="71"/>
      <c r="D47" s="76"/>
      <c r="E47" s="79" t="s">
        <v>381</v>
      </c>
      <c r="F47" s="339"/>
      <c r="G47" s="70" t="s">
        <v>661</v>
      </c>
      <c r="H47" s="347"/>
      <c r="L47" s="110"/>
      <c r="M47" s="122"/>
      <c r="N47" s="338"/>
      <c r="O47" s="97"/>
    </row>
    <row r="48" spans="2:20" ht="21" x14ac:dyDescent="0.25">
      <c r="B48" s="346" t="s">
        <v>140</v>
      </c>
      <c r="C48" s="71"/>
      <c r="D48" s="76"/>
      <c r="E48" s="70" t="s">
        <v>663</v>
      </c>
      <c r="F48" s="72"/>
      <c r="G48" s="70" t="s">
        <v>659</v>
      </c>
      <c r="H48" s="347"/>
      <c r="L48" s="110"/>
      <c r="M48" s="122"/>
      <c r="N48" s="338"/>
      <c r="O48" s="97"/>
    </row>
    <row r="49" spans="2:15" ht="21" x14ac:dyDescent="0.25">
      <c r="B49" s="344" t="s">
        <v>363</v>
      </c>
      <c r="C49" s="70"/>
      <c r="D49" s="76"/>
      <c r="E49" s="70" t="s">
        <v>664</v>
      </c>
      <c r="F49" s="72"/>
      <c r="G49" s="70" t="s">
        <v>658</v>
      </c>
      <c r="H49" s="347"/>
    </row>
    <row r="50" spans="2:15" ht="21" x14ac:dyDescent="0.25">
      <c r="B50" s="346" t="s">
        <v>97</v>
      </c>
      <c r="C50" s="72"/>
      <c r="D50" s="76"/>
      <c r="E50" s="70" t="s">
        <v>665</v>
      </c>
      <c r="F50" s="72"/>
      <c r="G50" s="70" t="s">
        <v>660</v>
      </c>
      <c r="H50" s="347"/>
      <c r="K50" s="212" t="s">
        <v>255</v>
      </c>
      <c r="L50" s="212"/>
      <c r="M50" s="212"/>
      <c r="N50" s="212"/>
    </row>
    <row r="51" spans="2:15" ht="21" x14ac:dyDescent="0.25">
      <c r="B51" s="346" t="s">
        <v>364</v>
      </c>
      <c r="C51" s="72"/>
      <c r="D51" s="76"/>
      <c r="E51" s="79" t="s">
        <v>352</v>
      </c>
      <c r="F51" s="70"/>
      <c r="G51" s="70" t="s">
        <v>739</v>
      </c>
      <c r="H51" s="347"/>
      <c r="K51" t="s">
        <v>105</v>
      </c>
      <c r="L51" s="26">
        <v>60</v>
      </c>
      <c r="M51" s="265">
        <f>+C27</f>
        <v>0</v>
      </c>
      <c r="N51" s="59">
        <f>+L51*M51</f>
        <v>0</v>
      </c>
    </row>
    <row r="52" spans="2:15" ht="21" x14ac:dyDescent="0.25">
      <c r="B52" s="346" t="s">
        <v>365</v>
      </c>
      <c r="C52" s="72"/>
      <c r="D52" s="76"/>
      <c r="E52" s="70" t="s">
        <v>353</v>
      </c>
      <c r="F52" s="72"/>
      <c r="G52" s="70"/>
      <c r="H52" s="348"/>
      <c r="K52" t="s">
        <v>254</v>
      </c>
      <c r="L52" s="26">
        <v>20</v>
      </c>
      <c r="M52" s="265">
        <f>+L11</f>
        <v>0</v>
      </c>
      <c r="N52" s="59">
        <f>+L52*M52</f>
        <v>0</v>
      </c>
    </row>
    <row r="53" spans="2:15" ht="21" x14ac:dyDescent="0.25">
      <c r="B53" s="346" t="s">
        <v>366</v>
      </c>
      <c r="C53" s="72"/>
      <c r="D53" s="70"/>
      <c r="E53" s="70" t="s">
        <v>354</v>
      </c>
      <c r="F53" s="72"/>
      <c r="G53" s="70"/>
      <c r="H53" s="348"/>
      <c r="K53" t="s">
        <v>101</v>
      </c>
      <c r="L53" s="26"/>
      <c r="M53" s="122"/>
      <c r="N53" s="59">
        <f>+L53*M53</f>
        <v>0</v>
      </c>
    </row>
    <row r="54" spans="2:15" ht="21" x14ac:dyDescent="0.25">
      <c r="B54" s="346"/>
      <c r="C54" s="70"/>
      <c r="D54" s="70"/>
      <c r="E54" s="70" t="s">
        <v>355</v>
      </c>
      <c r="F54" s="72"/>
      <c r="G54" s="70" t="s">
        <v>320</v>
      </c>
      <c r="H54" s="347"/>
      <c r="L54" s="26"/>
      <c r="M54" s="122"/>
      <c r="N54" s="59"/>
    </row>
    <row r="55" spans="2:15" ht="21" x14ac:dyDescent="0.25">
      <c r="B55" s="722" t="s">
        <v>44</v>
      </c>
      <c r="C55" s="723"/>
      <c r="D55" s="723"/>
      <c r="E55" s="723"/>
      <c r="F55" s="76"/>
      <c r="G55" s="70" t="s">
        <v>250</v>
      </c>
      <c r="H55" s="347"/>
      <c r="L55" s="26"/>
      <c r="M55" s="122"/>
      <c r="N55" s="59"/>
    </row>
    <row r="56" spans="2:15" ht="21" x14ac:dyDescent="0.25">
      <c r="B56" s="363" t="s">
        <v>84</v>
      </c>
      <c r="C56" s="72"/>
      <c r="D56" s="721"/>
      <c r="E56" s="721"/>
      <c r="F56" s="76"/>
      <c r="G56" s="70" t="s">
        <v>251</v>
      </c>
      <c r="H56" s="347"/>
      <c r="L56" s="26"/>
      <c r="M56" s="122"/>
      <c r="N56" s="59"/>
    </row>
    <row r="57" spans="2:15" ht="22" thickBot="1" x14ac:dyDescent="0.3">
      <c r="B57" s="363" t="s">
        <v>362</v>
      </c>
      <c r="C57" s="72"/>
      <c r="D57" s="721"/>
      <c r="E57" s="721"/>
      <c r="F57" s="76"/>
      <c r="G57" s="70" t="s">
        <v>78</v>
      </c>
      <c r="H57" s="347"/>
      <c r="K57" s="25" t="s">
        <v>135</v>
      </c>
      <c r="L57" s="280"/>
      <c r="M57" s="264"/>
      <c r="N57" s="258">
        <f>+L57*M57</f>
        <v>0</v>
      </c>
      <c r="O57" s="259">
        <f>SUM(N51:N57)</f>
        <v>0</v>
      </c>
    </row>
    <row r="58" spans="2:15" ht="21" x14ac:dyDescent="0.25">
      <c r="B58" s="363" t="s">
        <v>60</v>
      </c>
      <c r="C58" s="72"/>
      <c r="D58" s="721"/>
      <c r="E58" s="721"/>
      <c r="F58" s="76"/>
      <c r="G58" s="70" t="s">
        <v>662</v>
      </c>
      <c r="H58" s="347"/>
    </row>
    <row r="59" spans="2:15" ht="21" x14ac:dyDescent="0.25">
      <c r="B59" s="363" t="s">
        <v>85</v>
      </c>
      <c r="C59" s="72"/>
      <c r="D59" s="721"/>
      <c r="E59" s="721"/>
      <c r="F59" s="76"/>
      <c r="G59" s="70"/>
      <c r="H59" s="348"/>
    </row>
    <row r="60" spans="2:15" ht="21" x14ac:dyDescent="0.25">
      <c r="B60" s="363"/>
      <c r="C60" s="72"/>
      <c r="D60" s="721"/>
      <c r="E60" s="721"/>
      <c r="F60" s="76"/>
      <c r="G60" s="70"/>
      <c r="H60" s="348"/>
      <c r="K60" s="212" t="s">
        <v>126</v>
      </c>
      <c r="L60" s="212"/>
      <c r="M60" s="212"/>
      <c r="N60" s="212"/>
    </row>
    <row r="61" spans="2:15" ht="22" thickBot="1" x14ac:dyDescent="0.3">
      <c r="B61" s="350"/>
      <c r="C61" s="351"/>
      <c r="D61" s="351"/>
      <c r="E61" s="351"/>
      <c r="F61" s="351"/>
      <c r="G61" s="352"/>
      <c r="H61" s="353"/>
      <c r="K61" s="30" t="s">
        <v>57</v>
      </c>
      <c r="L61" s="26">
        <v>300</v>
      </c>
      <c r="M61" s="262">
        <f>+G20</f>
        <v>0</v>
      </c>
      <c r="N61" s="59">
        <f>+L61*M61</f>
        <v>0</v>
      </c>
    </row>
    <row r="62" spans="2:15" ht="21" x14ac:dyDescent="0.25">
      <c r="B62" s="354" t="s">
        <v>2</v>
      </c>
      <c r="C62" s="355"/>
      <c r="D62" s="355"/>
      <c r="E62" s="355"/>
      <c r="F62" s="355"/>
      <c r="G62" s="744" t="s">
        <v>127</v>
      </c>
      <c r="H62" s="745"/>
      <c r="K62" s="30" t="s">
        <v>58</v>
      </c>
      <c r="L62" s="26">
        <v>250</v>
      </c>
      <c r="M62" s="262">
        <f>+G22</f>
        <v>0</v>
      </c>
      <c r="N62" s="59">
        <f>+L62*M62</f>
        <v>0</v>
      </c>
      <c r="O62" s="31"/>
    </row>
    <row r="63" spans="2:15" ht="21" x14ac:dyDescent="0.25">
      <c r="B63" s="356"/>
      <c r="C63" s="742"/>
      <c r="D63" s="770"/>
      <c r="E63" s="770"/>
      <c r="F63" s="771"/>
      <c r="G63" s="742"/>
      <c r="H63" s="743"/>
      <c r="K63" s="30" t="s">
        <v>59</v>
      </c>
      <c r="L63" s="26">
        <v>280</v>
      </c>
      <c r="M63" s="262">
        <f>+G21</f>
        <v>0</v>
      </c>
      <c r="N63" s="59">
        <f>+L63*M63</f>
        <v>0</v>
      </c>
    </row>
    <row r="64" spans="2:15" ht="22" thickBot="1" x14ac:dyDescent="0.3">
      <c r="B64" s="356" t="s">
        <v>633</v>
      </c>
      <c r="C64" s="742"/>
      <c r="D64" s="770"/>
      <c r="E64" s="770"/>
      <c r="F64" s="771"/>
      <c r="G64" s="742"/>
      <c r="H64" s="743"/>
      <c r="K64" s="260" t="s">
        <v>47</v>
      </c>
      <c r="L64" s="280">
        <v>32</v>
      </c>
      <c r="M64" s="263">
        <f>+G25</f>
        <v>0</v>
      </c>
      <c r="N64" s="258">
        <f>+L64*M64</f>
        <v>0</v>
      </c>
      <c r="O64" s="261">
        <f>SUM(N61:N64)</f>
        <v>0</v>
      </c>
    </row>
    <row r="65" spans="2:15" ht="21" x14ac:dyDescent="0.25">
      <c r="B65" s="357"/>
      <c r="C65" s="742"/>
      <c r="D65" s="770"/>
      <c r="E65" s="770"/>
      <c r="F65" s="771"/>
      <c r="G65" s="742"/>
      <c r="H65" s="743"/>
      <c r="L65" s="31"/>
      <c r="M65" s="31"/>
      <c r="N65" s="31"/>
    </row>
    <row r="66" spans="2:15" ht="21" x14ac:dyDescent="0.25">
      <c r="B66" s="356" t="s">
        <v>634</v>
      </c>
      <c r="C66" s="742"/>
      <c r="D66" s="770"/>
      <c r="E66" s="770"/>
      <c r="F66" s="771"/>
      <c r="G66" s="742"/>
      <c r="H66" s="743"/>
      <c r="L66" s="94" t="s">
        <v>88</v>
      </c>
      <c r="M66" s="95" t="s">
        <v>42</v>
      </c>
      <c r="N66" s="31"/>
    </row>
    <row r="67" spans="2:15" ht="21" x14ac:dyDescent="0.25">
      <c r="B67" s="358"/>
      <c r="C67" s="742"/>
      <c r="D67" s="770"/>
      <c r="E67" s="770"/>
      <c r="F67" s="771"/>
      <c r="G67" s="746"/>
      <c r="H67" s="747"/>
      <c r="K67" s="212" t="s">
        <v>49</v>
      </c>
      <c r="L67" s="212"/>
      <c r="M67" s="212"/>
      <c r="N67" s="212"/>
    </row>
    <row r="68" spans="2:15" ht="21" x14ac:dyDescent="0.25">
      <c r="B68" s="356" t="s">
        <v>635</v>
      </c>
      <c r="C68" s="742"/>
      <c r="D68" s="770"/>
      <c r="E68" s="770"/>
      <c r="F68" s="771"/>
      <c r="G68" s="742"/>
      <c r="H68" s="743"/>
      <c r="K68" t="s">
        <v>108</v>
      </c>
      <c r="L68" s="133">
        <v>1000</v>
      </c>
      <c r="N68" s="59">
        <f>+L68*M68</f>
        <v>0</v>
      </c>
    </row>
    <row r="69" spans="2:15" ht="21" x14ac:dyDescent="0.25">
      <c r="B69" s="358" t="s">
        <v>244</v>
      </c>
      <c r="C69" s="444"/>
      <c r="D69" s="445"/>
      <c r="E69" s="445"/>
      <c r="F69" s="446"/>
      <c r="G69" s="742"/>
      <c r="H69" s="743"/>
      <c r="K69" t="s">
        <v>275</v>
      </c>
      <c r="L69">
        <v>400</v>
      </c>
      <c r="M69">
        <v>1</v>
      </c>
      <c r="N69" s="59">
        <f>+L69*M69</f>
        <v>400</v>
      </c>
    </row>
    <row r="70" spans="2:15" ht="21" x14ac:dyDescent="0.25">
      <c r="B70" s="358" t="s">
        <v>636</v>
      </c>
      <c r="C70" s="742"/>
      <c r="D70" s="770"/>
      <c r="E70" s="770"/>
      <c r="F70" s="771"/>
      <c r="G70" s="742"/>
      <c r="H70" s="743"/>
      <c r="K70" t="s">
        <v>172</v>
      </c>
      <c r="N70" s="59">
        <f>+L70*M70</f>
        <v>0</v>
      </c>
    </row>
    <row r="71" spans="2:15" ht="22" thickBot="1" x14ac:dyDescent="0.3">
      <c r="B71" s="358" t="s">
        <v>246</v>
      </c>
      <c r="C71" s="742"/>
      <c r="D71" s="770"/>
      <c r="E71" s="770"/>
      <c r="F71" s="771"/>
      <c r="G71" s="742"/>
      <c r="H71" s="743"/>
      <c r="K71" s="25" t="s">
        <v>109</v>
      </c>
      <c r="L71" s="25"/>
      <c r="M71" s="25"/>
      <c r="N71" s="258"/>
      <c r="O71" s="259">
        <f>SUM(N68:N71)</f>
        <v>400</v>
      </c>
    </row>
    <row r="72" spans="2:15" ht="21" x14ac:dyDescent="0.25">
      <c r="B72" s="358" t="s">
        <v>246</v>
      </c>
      <c r="C72" s="742"/>
      <c r="D72" s="770"/>
      <c r="E72" s="770"/>
      <c r="F72" s="771"/>
      <c r="G72" s="742"/>
      <c r="H72" s="743"/>
    </row>
    <row r="73" spans="2:15" ht="21" x14ac:dyDescent="0.25">
      <c r="B73" s="452"/>
      <c r="C73" s="448"/>
      <c r="D73" s="449"/>
      <c r="E73" s="449"/>
      <c r="F73" s="450"/>
      <c r="G73" s="448"/>
      <c r="H73" s="451"/>
      <c r="L73" s="94" t="s">
        <v>88</v>
      </c>
      <c r="M73" s="95" t="s">
        <v>42</v>
      </c>
    </row>
    <row r="74" spans="2:15" ht="22" thickBot="1" x14ac:dyDescent="0.3">
      <c r="B74" s="453" t="s">
        <v>51</v>
      </c>
      <c r="C74" s="768"/>
      <c r="D74" s="772"/>
      <c r="E74" s="772"/>
      <c r="F74" s="773"/>
      <c r="G74" s="768"/>
      <c r="H74" s="769"/>
      <c r="K74" s="212" t="s">
        <v>44</v>
      </c>
      <c r="L74" s="212"/>
      <c r="M74" s="212"/>
      <c r="N74" s="212"/>
    </row>
    <row r="75" spans="2:15" x14ac:dyDescent="0.2">
      <c r="K75" t="s">
        <v>765</v>
      </c>
      <c r="L75" s="119">
        <v>800</v>
      </c>
      <c r="N75" s="59">
        <f>+L75*M75</f>
        <v>0</v>
      </c>
    </row>
    <row r="76" spans="2:15" x14ac:dyDescent="0.2">
      <c r="K76" t="s">
        <v>684</v>
      </c>
      <c r="L76" s="119"/>
      <c r="N76" s="59">
        <f>+L76*M76</f>
        <v>0</v>
      </c>
    </row>
    <row r="77" spans="2:15" x14ac:dyDescent="0.2">
      <c r="K77" t="s">
        <v>828</v>
      </c>
      <c r="L77" s="119">
        <v>6</v>
      </c>
      <c r="N77" s="59">
        <f t="shared" ref="N77:N84" si="2">+L77*M77</f>
        <v>0</v>
      </c>
    </row>
    <row r="78" spans="2:15" x14ac:dyDescent="0.2">
      <c r="K78" t="s">
        <v>731</v>
      </c>
      <c r="L78" s="119">
        <v>5</v>
      </c>
      <c r="N78" s="59">
        <f t="shared" si="2"/>
        <v>0</v>
      </c>
    </row>
    <row r="79" spans="2:15" x14ac:dyDescent="0.2">
      <c r="K79" t="s">
        <v>829</v>
      </c>
      <c r="L79" s="119">
        <v>6</v>
      </c>
      <c r="N79" s="59">
        <f t="shared" si="2"/>
        <v>0</v>
      </c>
    </row>
    <row r="80" spans="2:15" x14ac:dyDescent="0.2">
      <c r="K80" t="s">
        <v>674</v>
      </c>
      <c r="L80" s="119">
        <v>2</v>
      </c>
      <c r="N80" s="59">
        <f t="shared" si="2"/>
        <v>0</v>
      </c>
    </row>
    <row r="81" spans="11:15" x14ac:dyDescent="0.2">
      <c r="K81" t="s">
        <v>675</v>
      </c>
      <c r="L81" s="119">
        <v>2</v>
      </c>
      <c r="N81" s="59">
        <f t="shared" si="2"/>
        <v>0</v>
      </c>
    </row>
    <row r="82" spans="11:15" x14ac:dyDescent="0.2">
      <c r="K82" t="s">
        <v>683</v>
      </c>
      <c r="L82" s="119">
        <v>2</v>
      </c>
      <c r="N82" s="59">
        <f t="shared" si="2"/>
        <v>0</v>
      </c>
    </row>
    <row r="83" spans="11:15" x14ac:dyDescent="0.2">
      <c r="K83" t="s">
        <v>676</v>
      </c>
      <c r="L83" s="119">
        <v>2</v>
      </c>
      <c r="N83" s="59">
        <f t="shared" si="2"/>
        <v>0</v>
      </c>
    </row>
    <row r="84" spans="11:15" x14ac:dyDescent="0.2">
      <c r="K84" t="s">
        <v>648</v>
      </c>
      <c r="L84" s="119">
        <v>4</v>
      </c>
      <c r="N84" s="59">
        <f t="shared" si="2"/>
        <v>0</v>
      </c>
    </row>
    <row r="85" spans="11:15" x14ac:dyDescent="0.2">
      <c r="K85" t="s">
        <v>830</v>
      </c>
      <c r="L85" s="119">
        <v>3</v>
      </c>
      <c r="N85" s="59"/>
    </row>
    <row r="86" spans="11:15" ht="16" thickBot="1" x14ac:dyDescent="0.25">
      <c r="K86" s="25" t="s">
        <v>109</v>
      </c>
      <c r="L86" s="120"/>
      <c r="M86" s="25"/>
      <c r="N86" s="258"/>
      <c r="O86" s="259">
        <f>SUM(N75:N86)</f>
        <v>0</v>
      </c>
    </row>
    <row r="107" spans="2:12" ht="21" x14ac:dyDescent="0.25">
      <c r="B107" s="63"/>
      <c r="L107" s="31"/>
    </row>
    <row r="108" spans="2:12" x14ac:dyDescent="0.2">
      <c r="L108" s="31"/>
    </row>
    <row r="109" spans="2:12" x14ac:dyDescent="0.2">
      <c r="L109" s="31"/>
    </row>
    <row r="110" spans="2:12" x14ac:dyDescent="0.2">
      <c r="L110" s="31"/>
    </row>
    <row r="111" spans="2:12" x14ac:dyDescent="0.2">
      <c r="L111" s="31"/>
    </row>
    <row r="112" spans="2:12" x14ac:dyDescent="0.2">
      <c r="L112" s="31"/>
    </row>
    <row r="113" spans="12:12" x14ac:dyDescent="0.2">
      <c r="L113" s="31"/>
    </row>
  </sheetData>
  <mergeCells count="49">
    <mergeCell ref="G70:H70"/>
    <mergeCell ref="G71:H71"/>
    <mergeCell ref="G72:H72"/>
    <mergeCell ref="G74:H74"/>
    <mergeCell ref="C63:F63"/>
    <mergeCell ref="C64:F64"/>
    <mergeCell ref="C65:F65"/>
    <mergeCell ref="C66:F66"/>
    <mergeCell ref="C67:F67"/>
    <mergeCell ref="C68:F68"/>
    <mergeCell ref="C70:F70"/>
    <mergeCell ref="C71:F71"/>
    <mergeCell ref="C72:F72"/>
    <mergeCell ref="C74:F74"/>
    <mergeCell ref="G66:H66"/>
    <mergeCell ref="G68:H68"/>
    <mergeCell ref="E23:F23"/>
    <mergeCell ref="E24:F24"/>
    <mergeCell ref="B3:H3"/>
    <mergeCell ref="F4:F5"/>
    <mergeCell ref="G4:H5"/>
    <mergeCell ref="G6:H6"/>
    <mergeCell ref="B7:C7"/>
    <mergeCell ref="E7:F7"/>
    <mergeCell ref="G7:H7"/>
    <mergeCell ref="B6:F6"/>
    <mergeCell ref="G69:H69"/>
    <mergeCell ref="D60:E60"/>
    <mergeCell ref="G62:H62"/>
    <mergeCell ref="G63:H63"/>
    <mergeCell ref="G64:H64"/>
    <mergeCell ref="G65:H65"/>
    <mergeCell ref="G67:H67"/>
    <mergeCell ref="D59:E59"/>
    <mergeCell ref="B55:E55"/>
    <mergeCell ref="G12:G13"/>
    <mergeCell ref="D56:E56"/>
    <mergeCell ref="D57:E57"/>
    <mergeCell ref="B31:H31"/>
    <mergeCell ref="D58:E58"/>
    <mergeCell ref="B26:C26"/>
    <mergeCell ref="E26:H26"/>
    <mergeCell ref="G14:H14"/>
    <mergeCell ref="B19:C19"/>
    <mergeCell ref="E19:F19"/>
    <mergeCell ref="E25:F25"/>
    <mergeCell ref="E20:F20"/>
    <mergeCell ref="E21:F21"/>
    <mergeCell ref="E22:F22"/>
  </mergeCells>
  <conditionalFormatting sqref="B31:H61">
    <cfRule type="cellIs" dxfId="58" priority="1" operator="between">
      <formula>1</formula>
      <formula>500</formula>
    </cfRule>
  </conditionalFormatting>
  <pageMargins left="0.7" right="0.7" top="0.75" bottom="0.75" header="0.3" footer="0.3"/>
  <pageSetup scale="1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0F95-1233-C64D-8C52-248E978FFC9B}">
  <sheetPr codeName="Hoja8">
    <pageSetUpPr fitToPage="1"/>
  </sheetPr>
  <dimension ref="A2:AC100"/>
  <sheetViews>
    <sheetView showGridLines="0" zoomScale="95" zoomScaleNormal="95" workbookViewId="0">
      <selection activeCell="F15" sqref="F15"/>
    </sheetView>
  </sheetViews>
  <sheetFormatPr baseColWidth="10" defaultRowHeight="15" x14ac:dyDescent="0.2"/>
  <cols>
    <col min="1" max="1" width="25.33203125" customWidth="1"/>
    <col min="2" max="2" width="11.33203125" bestFit="1" customWidth="1"/>
    <col min="3" max="3" width="2" customWidth="1"/>
    <col min="4" max="4" width="24.5" customWidth="1"/>
    <col min="5" max="5" width="12.6640625" bestFit="1" customWidth="1"/>
    <col min="6" max="6" width="22.83203125" customWidth="1"/>
    <col min="7" max="7" width="16.83203125" customWidth="1"/>
    <col min="10" max="10" width="20" customWidth="1"/>
    <col min="12" max="12" width="18" customWidth="1"/>
    <col min="13" max="15" width="17.83203125" customWidth="1"/>
    <col min="16" max="17" width="18.6640625" customWidth="1"/>
    <col min="18" max="18" width="16.6640625" customWidth="1"/>
    <col min="19" max="19" width="17.83203125" customWidth="1"/>
    <col min="23" max="23" width="18" customWidth="1"/>
    <col min="24" max="25" width="14.1640625" customWidth="1"/>
  </cols>
  <sheetData>
    <row r="2" spans="1:29" ht="16" thickBot="1" x14ac:dyDescent="0.25">
      <c r="Y2">
        <v>566.66</v>
      </c>
    </row>
    <row r="3" spans="1:29" ht="30" customHeight="1" x14ac:dyDescent="0.3">
      <c r="A3" s="750" t="s">
        <v>83</v>
      </c>
      <c r="B3" s="751"/>
      <c r="C3" s="751"/>
      <c r="D3" s="751"/>
      <c r="E3" s="751"/>
      <c r="F3" s="751"/>
      <c r="G3" s="752"/>
    </row>
    <row r="4" spans="1:29" ht="24" x14ac:dyDescent="0.3">
      <c r="A4" s="221" t="s">
        <v>86</v>
      </c>
      <c r="B4" s="3"/>
      <c r="C4" s="3"/>
      <c r="D4" s="74" t="s">
        <v>298</v>
      </c>
      <c r="E4" s="753" t="s">
        <v>75</v>
      </c>
      <c r="F4" s="755" t="s">
        <v>297</v>
      </c>
      <c r="G4" s="756"/>
      <c r="AA4" s="61" t="s">
        <v>148</v>
      </c>
      <c r="AB4" t="s">
        <v>149</v>
      </c>
      <c r="AC4" t="s">
        <v>148</v>
      </c>
    </row>
    <row r="5" spans="1:29" ht="25" thickBot="1" x14ac:dyDescent="0.35">
      <c r="A5" s="221" t="s">
        <v>16</v>
      </c>
      <c r="B5" s="3"/>
      <c r="C5" s="3"/>
      <c r="D5" s="74" t="s">
        <v>299</v>
      </c>
      <c r="E5" s="754"/>
      <c r="F5" s="757"/>
      <c r="G5" s="758"/>
      <c r="X5" t="s">
        <v>144</v>
      </c>
      <c r="Y5" s="31">
        <v>14753.16</v>
      </c>
      <c r="AA5" s="138">
        <f>+Y5/$Y2</f>
        <v>26.035294532876858</v>
      </c>
    </row>
    <row r="6" spans="1:29" ht="23" customHeight="1" thickBot="1" x14ac:dyDescent="0.35">
      <c r="A6" s="766" t="s">
        <v>82</v>
      </c>
      <c r="B6" s="767"/>
      <c r="C6" s="767"/>
      <c r="D6" s="767"/>
      <c r="E6" s="767"/>
      <c r="F6" s="759" t="s">
        <v>240</v>
      </c>
      <c r="G6" s="760"/>
      <c r="J6" s="69" t="s">
        <v>56</v>
      </c>
      <c r="X6" t="s">
        <v>145</v>
      </c>
      <c r="Y6" s="31">
        <f>+Y5*25%</f>
        <v>3688.29</v>
      </c>
      <c r="AA6" s="47"/>
    </row>
    <row r="7" spans="1:29" ht="34" customHeight="1" thickBot="1" x14ac:dyDescent="0.25">
      <c r="A7" s="761" t="s">
        <v>40</v>
      </c>
      <c r="B7" s="762"/>
      <c r="C7" s="233"/>
      <c r="D7" s="763" t="s">
        <v>183</v>
      </c>
      <c r="E7" s="762"/>
      <c r="F7" s="774" t="s">
        <v>40</v>
      </c>
      <c r="G7" s="775"/>
      <c r="H7" s="6"/>
      <c r="X7" t="s">
        <v>146</v>
      </c>
      <c r="Y7">
        <v>3027.39</v>
      </c>
      <c r="Z7" s="31"/>
      <c r="AA7" s="138">
        <f>+Y7/$Y$2</f>
        <v>5.3425157943034627</v>
      </c>
    </row>
    <row r="8" spans="1:29" ht="20" customHeight="1" thickBot="1" x14ac:dyDescent="0.3">
      <c r="A8" s="215" t="s">
        <v>201</v>
      </c>
      <c r="B8" s="216">
        <v>0.625</v>
      </c>
      <c r="C8" s="217"/>
      <c r="D8" s="218" t="s">
        <v>205</v>
      </c>
      <c r="E8" s="227">
        <v>0.54166666666666663</v>
      </c>
      <c r="F8" s="226" t="s">
        <v>40</v>
      </c>
      <c r="G8" s="230">
        <v>10</v>
      </c>
      <c r="K8" s="65" t="s">
        <v>42</v>
      </c>
      <c r="L8" s="65" t="s">
        <v>41</v>
      </c>
      <c r="M8" s="65" t="s">
        <v>53</v>
      </c>
      <c r="X8" t="s">
        <v>147</v>
      </c>
      <c r="Y8" s="31">
        <v>181331</v>
      </c>
      <c r="AA8" s="138">
        <f>+Y8/$Y$2</f>
        <v>319.99964705467124</v>
      </c>
    </row>
    <row r="9" spans="1:29" ht="20" customHeight="1" x14ac:dyDescent="0.25">
      <c r="A9" s="219" t="s">
        <v>123</v>
      </c>
      <c r="B9" s="216">
        <v>0.625</v>
      </c>
      <c r="C9" s="192"/>
      <c r="D9" s="194" t="s">
        <v>202</v>
      </c>
      <c r="E9" s="200">
        <v>0.79166666666666663</v>
      </c>
      <c r="F9" s="219" t="s">
        <v>207</v>
      </c>
      <c r="G9" s="220">
        <v>1</v>
      </c>
      <c r="J9" s="6" t="s">
        <v>174</v>
      </c>
      <c r="K9" s="122">
        <f>+B26</f>
        <v>224</v>
      </c>
      <c r="L9" s="109">
        <v>280</v>
      </c>
      <c r="M9" s="119">
        <f>+K9*L9</f>
        <v>62720</v>
      </c>
      <c r="Y9" s="31">
        <f>+AA9*Y2</f>
        <v>50999.399999999994</v>
      </c>
      <c r="AA9" s="47">
        <v>90</v>
      </c>
      <c r="AB9" s="137">
        <f>+AA8-AA9</f>
        <v>229.99964705467124</v>
      </c>
    </row>
    <row r="10" spans="1:29" ht="20" customHeight="1" x14ac:dyDescent="0.25">
      <c r="A10" s="219" t="s">
        <v>202</v>
      </c>
      <c r="B10" s="200">
        <v>0.79166666666666663</v>
      </c>
      <c r="C10" s="192"/>
      <c r="D10" s="195" t="s">
        <v>206</v>
      </c>
      <c r="E10" s="228">
        <v>0.875</v>
      </c>
      <c r="F10" s="219" t="s">
        <v>199</v>
      </c>
      <c r="G10" s="220"/>
      <c r="J10" s="6" t="s">
        <v>128</v>
      </c>
      <c r="K10" s="122"/>
      <c r="L10" s="109"/>
      <c r="M10" s="119">
        <f t="shared" ref="M10:M17" si="0">+K10*L10</f>
        <v>0</v>
      </c>
      <c r="Y10" s="31">
        <f>+AA10*Y2</f>
        <v>169998</v>
      </c>
      <c r="AA10">
        <f>25*12</f>
        <v>300</v>
      </c>
    </row>
    <row r="11" spans="1:29" ht="20" customHeight="1" thickBot="1" x14ac:dyDescent="0.35">
      <c r="A11" s="219" t="s">
        <v>203</v>
      </c>
      <c r="B11" s="200">
        <v>0.8125</v>
      </c>
      <c r="C11" s="192"/>
      <c r="D11" s="195" t="s">
        <v>212</v>
      </c>
      <c r="E11" s="228">
        <v>0</v>
      </c>
      <c r="F11" s="223" t="s">
        <v>210</v>
      </c>
      <c r="G11" s="231">
        <f>SUM(G8:G10)</f>
        <v>11</v>
      </c>
      <c r="J11" s="6" t="s">
        <v>51</v>
      </c>
      <c r="K11" s="122">
        <v>35</v>
      </c>
      <c r="L11" s="109">
        <v>100</v>
      </c>
      <c r="M11" s="119">
        <f t="shared" si="0"/>
        <v>3500</v>
      </c>
      <c r="Y11" s="31">
        <f>+AA11*Y2</f>
        <v>25499.699999999997</v>
      </c>
      <c r="AA11" s="47">
        <v>45</v>
      </c>
    </row>
    <row r="12" spans="1:29" ht="20" customHeight="1" thickBot="1" x14ac:dyDescent="0.3">
      <c r="A12" s="219" t="s">
        <v>204</v>
      </c>
      <c r="B12" s="200">
        <v>4.1666666666666664E-2</v>
      </c>
      <c r="C12" s="192"/>
      <c r="F12" s="733" t="s">
        <v>183</v>
      </c>
      <c r="G12" s="734"/>
      <c r="J12" s="6" t="s">
        <v>121</v>
      </c>
      <c r="K12" s="122"/>
      <c r="L12" s="109"/>
      <c r="M12" s="119">
        <f t="shared" si="0"/>
        <v>0</v>
      </c>
      <c r="Y12" s="33">
        <f>+Y10+Y11</f>
        <v>195497.7</v>
      </c>
    </row>
    <row r="13" spans="1:29" ht="20" customHeight="1" x14ac:dyDescent="0.25">
      <c r="A13" s="219" t="s">
        <v>211</v>
      </c>
      <c r="B13" s="198" t="s">
        <v>173</v>
      </c>
      <c r="C13" s="192"/>
      <c r="F13" s="232" t="s">
        <v>316</v>
      </c>
      <c r="G13" s="220">
        <v>1</v>
      </c>
      <c r="H13" s="6"/>
      <c r="J13" s="6" t="s">
        <v>172</v>
      </c>
      <c r="K13" s="122"/>
      <c r="L13" s="109"/>
      <c r="M13" s="119">
        <f t="shared" si="0"/>
        <v>0</v>
      </c>
      <c r="Y13" s="33"/>
    </row>
    <row r="14" spans="1:29" ht="20" customHeight="1" x14ac:dyDescent="0.25">
      <c r="A14" s="219" t="s">
        <v>215</v>
      </c>
      <c r="B14" s="198" t="s">
        <v>173</v>
      </c>
      <c r="C14" s="192"/>
      <c r="F14" s="232" t="s">
        <v>125</v>
      </c>
      <c r="G14" s="220">
        <v>1</v>
      </c>
      <c r="H14" s="6"/>
      <c r="J14" s="6" t="s">
        <v>40</v>
      </c>
      <c r="K14" s="122"/>
      <c r="L14" s="109"/>
      <c r="M14" s="119">
        <f t="shared" si="0"/>
        <v>0</v>
      </c>
      <c r="Y14" s="33"/>
    </row>
    <row r="15" spans="1:29" ht="20" customHeight="1" x14ac:dyDescent="0.25">
      <c r="A15" s="219" t="s">
        <v>204</v>
      </c>
      <c r="B15" s="200">
        <v>2.0833333333333332E-2</v>
      </c>
      <c r="C15" s="192"/>
      <c r="F15" s="232" t="s">
        <v>138</v>
      </c>
      <c r="G15" s="220">
        <v>1</v>
      </c>
      <c r="H15" s="6"/>
      <c r="J15" s="6" t="s">
        <v>134</v>
      </c>
      <c r="K15" s="122"/>
      <c r="L15" s="109"/>
      <c r="M15" s="119">
        <f t="shared" si="0"/>
        <v>0</v>
      </c>
      <c r="Y15" s="33"/>
    </row>
    <row r="16" spans="1:29" ht="20" customHeight="1" thickBot="1" x14ac:dyDescent="0.35">
      <c r="C16" s="192"/>
      <c r="F16" s="223" t="s">
        <v>210</v>
      </c>
      <c r="G16" s="225">
        <f>SUM(G13:G15)</f>
        <v>3</v>
      </c>
      <c r="H16" s="6"/>
      <c r="J16" s="32" t="s">
        <v>104</v>
      </c>
      <c r="K16" s="122">
        <v>1</v>
      </c>
      <c r="L16" s="109">
        <v>3500</v>
      </c>
      <c r="M16" s="119">
        <f t="shared" si="0"/>
        <v>3500</v>
      </c>
      <c r="Y16" s="33"/>
    </row>
    <row r="17" spans="1:25" ht="20" customHeight="1" thickBot="1" x14ac:dyDescent="0.25">
      <c r="H17" s="6"/>
      <c r="J17" s="32"/>
      <c r="K17" s="122"/>
      <c r="L17" s="109"/>
      <c r="M17" s="120">
        <f t="shared" si="0"/>
        <v>0</v>
      </c>
      <c r="Y17" s="33"/>
    </row>
    <row r="18" spans="1:25" ht="28" customHeight="1" thickBot="1" x14ac:dyDescent="0.25">
      <c r="A18" s="735" t="s">
        <v>242</v>
      </c>
      <c r="B18" s="736"/>
      <c r="C18" s="192"/>
      <c r="D18" s="735" t="s">
        <v>233</v>
      </c>
      <c r="E18" s="737"/>
      <c r="F18" s="244" t="s">
        <v>239</v>
      </c>
      <c r="G18" s="245" t="s">
        <v>232</v>
      </c>
      <c r="J18" s="17" t="s">
        <v>119</v>
      </c>
      <c r="M18" s="121">
        <f>SUM(M9:M17)</f>
        <v>69720</v>
      </c>
      <c r="Y18" s="33"/>
    </row>
    <row r="19" spans="1:25" ht="20" customHeight="1" thickBot="1" x14ac:dyDescent="0.3">
      <c r="A19" s="246" t="s">
        <v>228</v>
      </c>
      <c r="B19" s="254" t="s">
        <v>301</v>
      </c>
      <c r="C19" s="192"/>
      <c r="D19" s="740" t="s">
        <v>236</v>
      </c>
      <c r="E19" s="741"/>
      <c r="F19" s="199">
        <v>6</v>
      </c>
      <c r="G19" s="250">
        <f>18*F19</f>
        <v>108</v>
      </c>
      <c r="J19" s="182" t="s">
        <v>111</v>
      </c>
      <c r="M19" s="127">
        <v>40000</v>
      </c>
    </row>
    <row r="20" spans="1:25" ht="20" customHeight="1" thickBot="1" x14ac:dyDescent="0.3">
      <c r="A20" s="247" t="s">
        <v>229</v>
      </c>
      <c r="B20" s="254" t="s">
        <v>301</v>
      </c>
      <c r="C20" s="192"/>
      <c r="D20" s="740" t="s">
        <v>237</v>
      </c>
      <c r="E20" s="741"/>
      <c r="F20" s="199">
        <v>5</v>
      </c>
      <c r="G20" s="250">
        <f>18*F20</f>
        <v>90</v>
      </c>
      <c r="J20" s="182" t="s">
        <v>102</v>
      </c>
      <c r="M20" s="257">
        <f>+M18-M19</f>
        <v>29720</v>
      </c>
    </row>
    <row r="21" spans="1:25" ht="20" customHeight="1" x14ac:dyDescent="0.25">
      <c r="A21" s="247" t="s">
        <v>230</v>
      </c>
      <c r="B21" s="255"/>
      <c r="C21" s="192"/>
      <c r="D21" s="740" t="s">
        <v>238</v>
      </c>
      <c r="E21" s="741"/>
      <c r="F21" s="199">
        <v>6</v>
      </c>
      <c r="G21" s="250">
        <f>18*F21</f>
        <v>108</v>
      </c>
      <c r="J21" s="182"/>
      <c r="M21" s="267"/>
    </row>
    <row r="22" spans="1:25" ht="20" customHeight="1" x14ac:dyDescent="0.25">
      <c r="A22" s="247" t="s">
        <v>231</v>
      </c>
      <c r="B22" s="255" t="s">
        <v>302</v>
      </c>
      <c r="D22" s="748" t="s">
        <v>53</v>
      </c>
      <c r="E22" s="749"/>
      <c r="F22" s="252">
        <f>SUM(F19:F21)</f>
        <v>17</v>
      </c>
      <c r="G22" s="251">
        <f>SUM(G19:G21)</f>
        <v>306</v>
      </c>
      <c r="J22" s="182"/>
      <c r="M22" s="191"/>
      <c r="Y22" s="31">
        <v>202775</v>
      </c>
    </row>
    <row r="23" spans="1:25" ht="27" customHeight="1" thickBot="1" x14ac:dyDescent="0.3">
      <c r="A23" s="248" t="s">
        <v>234</v>
      </c>
      <c r="B23" s="256"/>
      <c r="D23" s="740" t="s">
        <v>241</v>
      </c>
      <c r="E23" s="741"/>
      <c r="F23" s="199"/>
      <c r="G23" s="243"/>
      <c r="J23" s="6"/>
      <c r="Y23" s="31"/>
    </row>
    <row r="24" spans="1:25" ht="28" customHeight="1" thickBot="1" x14ac:dyDescent="0.3">
      <c r="B24">
        <f>+B30/20</f>
        <v>12.95</v>
      </c>
      <c r="D24" s="776" t="s">
        <v>171</v>
      </c>
      <c r="E24" s="777"/>
      <c r="F24" s="253"/>
      <c r="G24" s="23"/>
      <c r="Y24" s="31"/>
    </row>
    <row r="25" spans="1:25" ht="23" customHeight="1" x14ac:dyDescent="0.3">
      <c r="A25" s="778" t="s">
        <v>182</v>
      </c>
      <c r="B25" s="779"/>
      <c r="D25" s="780" t="s">
        <v>127</v>
      </c>
      <c r="E25" s="781"/>
      <c r="F25" s="781"/>
      <c r="G25" s="781"/>
      <c r="Y25">
        <f>+Y22/25000</f>
        <v>8.1110000000000007</v>
      </c>
    </row>
    <row r="26" spans="1:25" ht="29" customHeight="1" x14ac:dyDescent="0.3">
      <c r="A26" s="193" t="s">
        <v>54</v>
      </c>
      <c r="B26" s="222">
        <v>224</v>
      </c>
      <c r="D26" s="236" t="s">
        <v>300</v>
      </c>
      <c r="E26" s="237"/>
      <c r="F26" s="237"/>
      <c r="G26" s="238"/>
    </row>
    <row r="27" spans="1:25" ht="29" customHeight="1" x14ac:dyDescent="0.3">
      <c r="A27" s="193"/>
      <c r="B27" s="222"/>
      <c r="D27" s="234" t="s">
        <v>313</v>
      </c>
      <c r="E27" s="235"/>
      <c r="F27" s="235"/>
      <c r="G27" s="239"/>
    </row>
    <row r="28" spans="1:25" ht="28" customHeight="1" x14ac:dyDescent="0.3">
      <c r="A28" s="193" t="s">
        <v>128</v>
      </c>
      <c r="B28" s="222"/>
      <c r="D28" s="234" t="s">
        <v>303</v>
      </c>
      <c r="E28" s="235"/>
      <c r="F28" s="235"/>
      <c r="G28" s="239"/>
    </row>
    <row r="29" spans="1:25" ht="27" customHeight="1" x14ac:dyDescent="0.3">
      <c r="A29" s="193" t="s">
        <v>51</v>
      </c>
      <c r="B29" s="222">
        <v>35</v>
      </c>
      <c r="D29" s="234" t="s">
        <v>308</v>
      </c>
      <c r="E29" s="235"/>
      <c r="F29" s="235"/>
      <c r="G29" s="239"/>
    </row>
    <row r="30" spans="1:25" ht="20" customHeight="1" thickBot="1" x14ac:dyDescent="0.35">
      <c r="A30" s="224" t="s">
        <v>46</v>
      </c>
      <c r="B30" s="225">
        <f>SUM(B26:B29)</f>
        <v>259</v>
      </c>
      <c r="C30" s="25"/>
      <c r="D30" s="240" t="s">
        <v>312</v>
      </c>
      <c r="E30" s="241"/>
      <c r="F30" s="241"/>
      <c r="G30" s="242"/>
    </row>
    <row r="31" spans="1:25" ht="26" x14ac:dyDescent="0.3">
      <c r="A31" s="782" t="s">
        <v>61</v>
      </c>
      <c r="B31" s="783"/>
      <c r="C31" s="783"/>
      <c r="D31" s="783"/>
      <c r="E31" s="783"/>
      <c r="F31" s="783"/>
      <c r="G31" s="784"/>
    </row>
    <row r="32" spans="1:25" ht="50" x14ac:dyDescent="0.3">
      <c r="A32" s="75" t="s">
        <v>62</v>
      </c>
      <c r="B32" s="73">
        <f>+B30</f>
        <v>259</v>
      </c>
      <c r="C32" s="76"/>
      <c r="D32" s="76"/>
      <c r="E32" s="196" t="s">
        <v>213</v>
      </c>
      <c r="F32" s="197" t="s">
        <v>309</v>
      </c>
      <c r="G32" s="77"/>
    </row>
    <row r="33" spans="1:19" ht="21" x14ac:dyDescent="0.25">
      <c r="A33" s="78"/>
      <c r="B33" s="76"/>
      <c r="C33" s="76"/>
      <c r="D33" s="79"/>
      <c r="E33" s="76"/>
      <c r="F33" s="79"/>
      <c r="G33" s="77"/>
      <c r="I33" s="58"/>
      <c r="S33" s="98"/>
    </row>
    <row r="34" spans="1:19" ht="21" x14ac:dyDescent="0.25">
      <c r="A34" s="78" t="s">
        <v>69</v>
      </c>
      <c r="B34" s="80" t="s">
        <v>73</v>
      </c>
      <c r="C34" s="76"/>
      <c r="D34" s="79" t="s">
        <v>71</v>
      </c>
      <c r="E34" s="80" t="s">
        <v>73</v>
      </c>
      <c r="F34" s="79" t="s">
        <v>40</v>
      </c>
      <c r="G34" s="81" t="s">
        <v>73</v>
      </c>
      <c r="I34" s="58"/>
      <c r="K34" s="94" t="s">
        <v>88</v>
      </c>
      <c r="L34" s="95" t="s">
        <v>42</v>
      </c>
      <c r="M34" s="100" t="s">
        <v>107</v>
      </c>
      <c r="N34" s="99">
        <f>SUM(N35:N95)</f>
        <v>35740</v>
      </c>
    </row>
    <row r="35" spans="1:19" ht="21" x14ac:dyDescent="0.25">
      <c r="A35" s="82" t="s">
        <v>63</v>
      </c>
      <c r="B35" s="71">
        <v>230</v>
      </c>
      <c r="C35" s="76"/>
      <c r="D35" s="70" t="s">
        <v>113</v>
      </c>
      <c r="E35" s="72"/>
      <c r="F35" s="70" t="s">
        <v>76</v>
      </c>
      <c r="G35" s="72">
        <v>8</v>
      </c>
      <c r="I35" s="58"/>
      <c r="J35" s="295" t="s">
        <v>183</v>
      </c>
      <c r="K35" s="295"/>
      <c r="L35" s="295"/>
      <c r="M35" s="295"/>
      <c r="S35" s="60"/>
    </row>
    <row r="36" spans="1:19" ht="21" x14ac:dyDescent="0.25">
      <c r="A36" s="82" t="s">
        <v>64</v>
      </c>
      <c r="B36" s="71">
        <v>230</v>
      </c>
      <c r="C36" s="76"/>
      <c r="D36" s="70" t="s">
        <v>293</v>
      </c>
      <c r="E36" s="72">
        <v>1</v>
      </c>
      <c r="F36" s="70" t="s">
        <v>78</v>
      </c>
      <c r="G36" s="72"/>
      <c r="I36" s="58"/>
      <c r="J36" t="s">
        <v>50</v>
      </c>
      <c r="K36" s="26">
        <v>700</v>
      </c>
      <c r="L36" s="265">
        <v>2</v>
      </c>
      <c r="M36" s="59">
        <f>+K36*L36</f>
        <v>1400</v>
      </c>
    </row>
    <row r="37" spans="1:19" ht="21" x14ac:dyDescent="0.25">
      <c r="A37" s="82" t="s">
        <v>65</v>
      </c>
      <c r="B37" s="71">
        <v>260</v>
      </c>
      <c r="C37" s="76"/>
      <c r="D37" s="70" t="s">
        <v>295</v>
      </c>
      <c r="E37" s="72"/>
      <c r="F37" s="70" t="s">
        <v>77</v>
      </c>
      <c r="G37" s="72"/>
      <c r="K37" s="26"/>
      <c r="L37" s="122"/>
      <c r="M37" s="59">
        <f>+K37*L37</f>
        <v>0</v>
      </c>
    </row>
    <row r="38" spans="1:19" ht="21" x14ac:dyDescent="0.25">
      <c r="A38" s="82" t="s">
        <v>66</v>
      </c>
      <c r="B38" s="71">
        <v>260</v>
      </c>
      <c r="C38" s="76"/>
      <c r="D38" s="70" t="s">
        <v>294</v>
      </c>
      <c r="E38" s="72">
        <v>1</v>
      </c>
      <c r="F38" s="70" t="s">
        <v>79</v>
      </c>
      <c r="G38" s="72">
        <v>3</v>
      </c>
      <c r="J38" t="s">
        <v>26</v>
      </c>
      <c r="K38" s="26">
        <v>1900</v>
      </c>
      <c r="L38" s="122">
        <v>1</v>
      </c>
      <c r="M38" s="59">
        <f>+K38*L38</f>
        <v>1900</v>
      </c>
    </row>
    <row r="39" spans="1:19" ht="22" thickBot="1" x14ac:dyDescent="0.3">
      <c r="A39" s="82" t="s">
        <v>67</v>
      </c>
      <c r="B39" s="71">
        <v>260</v>
      </c>
      <c r="C39" s="76"/>
      <c r="D39" s="70" t="s">
        <v>296</v>
      </c>
      <c r="E39" s="72">
        <v>1</v>
      </c>
      <c r="F39" s="70" t="s">
        <v>81</v>
      </c>
      <c r="G39" s="72"/>
      <c r="J39" s="25" t="s">
        <v>138</v>
      </c>
      <c r="K39" s="280">
        <v>2500</v>
      </c>
      <c r="L39" s="264">
        <v>1</v>
      </c>
      <c r="M39" s="258">
        <f>+K39*L39</f>
        <v>2500</v>
      </c>
      <c r="N39" s="259">
        <f>SUM(M36:M39)</f>
        <v>5800</v>
      </c>
    </row>
    <row r="40" spans="1:19" ht="21" customHeight="1" x14ac:dyDescent="0.25">
      <c r="A40" s="82" t="s">
        <v>68</v>
      </c>
      <c r="B40" s="71">
        <v>260</v>
      </c>
      <c r="C40" s="76"/>
      <c r="D40" s="70" t="s">
        <v>198</v>
      </c>
      <c r="E40" s="72"/>
      <c r="F40" s="70" t="s">
        <v>91</v>
      </c>
      <c r="G40" s="72">
        <v>2</v>
      </c>
      <c r="J40" s="212" t="s">
        <v>40</v>
      </c>
      <c r="K40" s="212"/>
      <c r="L40" s="212"/>
      <c r="M40" s="212"/>
    </row>
    <row r="41" spans="1:19" ht="21" customHeight="1" x14ac:dyDescent="0.25">
      <c r="A41" s="82" t="s">
        <v>252</v>
      </c>
      <c r="B41" s="71">
        <v>260</v>
      </c>
      <c r="C41" s="76"/>
      <c r="D41" s="70" t="s">
        <v>197</v>
      </c>
      <c r="E41" s="72">
        <v>1</v>
      </c>
      <c r="F41" s="70" t="s">
        <v>116</v>
      </c>
      <c r="G41" s="72"/>
      <c r="J41" t="s">
        <v>40</v>
      </c>
      <c r="K41" s="26">
        <v>600</v>
      </c>
      <c r="L41" s="266">
        <v>10</v>
      </c>
      <c r="M41" s="59">
        <f>+K41*L41</f>
        <v>6000</v>
      </c>
    </row>
    <row r="42" spans="1:19" ht="21" x14ac:dyDescent="0.25">
      <c r="A42" s="82" t="s">
        <v>70</v>
      </c>
      <c r="B42" s="71">
        <v>350</v>
      </c>
      <c r="C42" s="76"/>
      <c r="D42" s="70" t="s">
        <v>315</v>
      </c>
      <c r="E42" s="72">
        <v>1</v>
      </c>
      <c r="F42" s="70"/>
      <c r="G42" s="72"/>
      <c r="J42" t="s">
        <v>39</v>
      </c>
      <c r="K42" s="26">
        <v>1400</v>
      </c>
      <c r="L42" s="122">
        <v>1</v>
      </c>
      <c r="M42" s="59">
        <f>+K42*L42</f>
        <v>1400</v>
      </c>
    </row>
    <row r="43" spans="1:19" ht="22" x14ac:dyDescent="0.25">
      <c r="A43" s="83" t="s">
        <v>74</v>
      </c>
      <c r="B43" s="71"/>
      <c r="C43" s="76"/>
      <c r="D43" s="70" t="s">
        <v>235</v>
      </c>
      <c r="E43" s="72">
        <v>5</v>
      </c>
      <c r="F43" s="79"/>
      <c r="G43" s="84"/>
      <c r="J43" t="s">
        <v>253</v>
      </c>
      <c r="K43" s="26">
        <v>1000</v>
      </c>
      <c r="L43" s="122"/>
      <c r="M43" s="59">
        <f>+K43*L43</f>
        <v>0</v>
      </c>
    </row>
    <row r="44" spans="1:19" ht="22" thickBot="1" x14ac:dyDescent="0.3">
      <c r="A44" s="70"/>
      <c r="B44" s="70"/>
      <c r="C44" s="76"/>
      <c r="D44" s="70" t="s">
        <v>249</v>
      </c>
      <c r="E44" s="72">
        <v>5</v>
      </c>
      <c r="F44" s="79" t="s">
        <v>49</v>
      </c>
      <c r="G44" s="80" t="s">
        <v>73</v>
      </c>
      <c r="J44" s="25" t="s">
        <v>122</v>
      </c>
      <c r="K44" s="280">
        <v>300</v>
      </c>
      <c r="L44" s="264"/>
      <c r="M44" s="258">
        <f>+K44*L44</f>
        <v>0</v>
      </c>
      <c r="N44" s="259">
        <f>SUM(M41:M44)</f>
        <v>7400</v>
      </c>
    </row>
    <row r="45" spans="1:19" ht="21" x14ac:dyDescent="0.25">
      <c r="A45" s="85"/>
      <c r="B45" s="86"/>
      <c r="C45" s="212" t="s">
        <v>80</v>
      </c>
      <c r="D45" s="213"/>
      <c r="E45" s="79"/>
      <c r="F45" s="70" t="s">
        <v>248</v>
      </c>
      <c r="G45" s="72">
        <v>4</v>
      </c>
    </row>
    <row r="46" spans="1:19" ht="21" x14ac:dyDescent="0.25">
      <c r="A46" s="87" t="s">
        <v>32</v>
      </c>
      <c r="B46" s="72" t="s">
        <v>311</v>
      </c>
      <c r="C46" s="785" t="s">
        <v>304</v>
      </c>
      <c r="D46" s="786"/>
      <c r="E46" s="76"/>
      <c r="F46" s="70" t="s">
        <v>72</v>
      </c>
      <c r="G46" s="72"/>
      <c r="J46" s="212" t="s">
        <v>255</v>
      </c>
      <c r="K46" s="212"/>
      <c r="L46" s="212"/>
      <c r="M46" s="212"/>
    </row>
    <row r="47" spans="1:19" ht="21" x14ac:dyDescent="0.25">
      <c r="A47" s="87" t="s">
        <v>33</v>
      </c>
      <c r="B47" s="72"/>
      <c r="C47" s="785"/>
      <c r="D47" s="786"/>
      <c r="E47" s="76"/>
      <c r="F47" s="70" t="s">
        <v>243</v>
      </c>
      <c r="G47" s="72">
        <v>200</v>
      </c>
      <c r="J47" t="s">
        <v>105</v>
      </c>
      <c r="K47" s="26">
        <v>60</v>
      </c>
      <c r="L47" s="265">
        <v>220</v>
      </c>
      <c r="M47" s="59">
        <f>+K47*L47</f>
        <v>13200</v>
      </c>
    </row>
    <row r="48" spans="1:19" ht="21" x14ac:dyDescent="0.25">
      <c r="A48" s="87" t="s">
        <v>84</v>
      </c>
      <c r="B48" s="72"/>
      <c r="C48" s="785"/>
      <c r="D48" s="786"/>
      <c r="E48" s="76"/>
      <c r="F48" s="70" t="s">
        <v>250</v>
      </c>
      <c r="G48" s="72"/>
      <c r="J48" t="s">
        <v>254</v>
      </c>
      <c r="K48" s="26">
        <v>20</v>
      </c>
      <c r="L48" s="265">
        <f>+K11</f>
        <v>35</v>
      </c>
      <c r="M48" s="59">
        <f>+K48*L48</f>
        <v>700</v>
      </c>
    </row>
    <row r="49" spans="1:14" ht="21" x14ac:dyDescent="0.25">
      <c r="A49" s="87" t="s">
        <v>85</v>
      </c>
      <c r="B49" s="72"/>
      <c r="C49" s="785"/>
      <c r="D49" s="786"/>
      <c r="E49" s="76"/>
      <c r="F49" s="70" t="s">
        <v>251</v>
      </c>
      <c r="G49" s="72"/>
      <c r="J49" t="s">
        <v>101</v>
      </c>
      <c r="K49" s="26"/>
      <c r="L49" s="122"/>
      <c r="M49" s="59">
        <f>+K49*L49</f>
        <v>0</v>
      </c>
    </row>
    <row r="50" spans="1:14" ht="16" thickBot="1" x14ac:dyDescent="0.25">
      <c r="A50" s="76"/>
      <c r="B50" s="76"/>
      <c r="C50" s="76"/>
      <c r="D50" s="76"/>
      <c r="E50" s="76"/>
      <c r="F50" s="76"/>
      <c r="G50" s="77"/>
      <c r="J50" s="25" t="s">
        <v>135</v>
      </c>
      <c r="K50" s="280"/>
      <c r="L50" s="264"/>
      <c r="M50" s="258">
        <f>+K50*L50</f>
        <v>0</v>
      </c>
      <c r="N50" s="259">
        <f>SUM(M47:M50)</f>
        <v>13900</v>
      </c>
    </row>
    <row r="51" spans="1:14" ht="21" x14ac:dyDescent="0.25">
      <c r="A51" s="210" t="s">
        <v>2</v>
      </c>
      <c r="B51" s="211"/>
      <c r="C51" s="211"/>
      <c r="D51" s="211"/>
      <c r="E51" s="211"/>
      <c r="F51" s="787" t="s">
        <v>127</v>
      </c>
      <c r="G51" s="788"/>
    </row>
    <row r="52" spans="1:14" ht="21" x14ac:dyDescent="0.25">
      <c r="A52" s="101" t="s">
        <v>115</v>
      </c>
      <c r="B52" s="742" t="s">
        <v>285</v>
      </c>
      <c r="C52" s="770"/>
      <c r="D52" s="770"/>
      <c r="E52" s="771"/>
      <c r="F52" s="742"/>
      <c r="G52" s="771"/>
    </row>
    <row r="53" spans="1:14" ht="21" x14ac:dyDescent="0.25">
      <c r="A53" s="101" t="s">
        <v>114</v>
      </c>
      <c r="B53" s="742" t="s">
        <v>305</v>
      </c>
      <c r="C53" s="770"/>
      <c r="D53" s="770"/>
      <c r="E53" s="771"/>
      <c r="F53" s="742" t="s">
        <v>307</v>
      </c>
      <c r="G53" s="771"/>
      <c r="J53" s="212" t="s">
        <v>126</v>
      </c>
      <c r="K53" s="212"/>
      <c r="L53" s="212"/>
      <c r="M53" s="212"/>
    </row>
    <row r="54" spans="1:14" ht="21" x14ac:dyDescent="0.25">
      <c r="A54" s="270" t="s">
        <v>117</v>
      </c>
      <c r="B54" s="746"/>
      <c r="C54" s="656"/>
      <c r="D54" s="656"/>
      <c r="E54" s="657"/>
      <c r="F54" s="742"/>
      <c r="G54" s="771"/>
      <c r="J54" s="30" t="s">
        <v>57</v>
      </c>
      <c r="K54" s="26">
        <v>250</v>
      </c>
      <c r="L54" s="262">
        <f>+F19</f>
        <v>6</v>
      </c>
      <c r="M54" s="59">
        <f>+K54*L54</f>
        <v>1500</v>
      </c>
    </row>
    <row r="55" spans="1:14" ht="21" x14ac:dyDescent="0.25">
      <c r="A55" s="249" t="s">
        <v>244</v>
      </c>
      <c r="B55" s="742" t="s">
        <v>292</v>
      </c>
      <c r="C55" s="770"/>
      <c r="D55" s="770"/>
      <c r="E55" s="771"/>
      <c r="F55" s="789" t="s">
        <v>314</v>
      </c>
      <c r="G55" s="790"/>
      <c r="J55" s="30" t="s">
        <v>58</v>
      </c>
      <c r="K55" s="26">
        <v>190</v>
      </c>
      <c r="L55" s="262">
        <f>+F21</f>
        <v>6</v>
      </c>
      <c r="M55" s="59">
        <f>+K55*L55</f>
        <v>1140</v>
      </c>
      <c r="N55" s="31"/>
    </row>
    <row r="56" spans="1:14" ht="21" x14ac:dyDescent="0.25">
      <c r="A56" s="249" t="s">
        <v>245</v>
      </c>
      <c r="B56" s="742" t="s">
        <v>306</v>
      </c>
      <c r="C56" s="770"/>
      <c r="D56" s="770"/>
      <c r="E56" s="771"/>
      <c r="F56" s="746"/>
      <c r="G56" s="657"/>
      <c r="J56" s="30" t="s">
        <v>59</v>
      </c>
      <c r="K56" s="26">
        <v>230</v>
      </c>
      <c r="L56" s="262">
        <f>+F20</f>
        <v>5</v>
      </c>
      <c r="M56" s="59">
        <f>+K56*L56</f>
        <v>1150</v>
      </c>
    </row>
    <row r="57" spans="1:14" ht="22" thickBot="1" x14ac:dyDescent="0.3">
      <c r="A57" s="249" t="s">
        <v>246</v>
      </c>
      <c r="B57" s="742" t="s">
        <v>291</v>
      </c>
      <c r="C57" s="770"/>
      <c r="D57" s="770"/>
      <c r="E57" s="771"/>
      <c r="F57" s="742"/>
      <c r="G57" s="771"/>
      <c r="J57" s="260" t="s">
        <v>47</v>
      </c>
      <c r="K57" s="280">
        <v>25</v>
      </c>
      <c r="L57" s="263">
        <f>+F24</f>
        <v>0</v>
      </c>
      <c r="M57" s="258">
        <f>+K57*L57</f>
        <v>0</v>
      </c>
      <c r="N57" s="261">
        <f>SUM(M54:M57)</f>
        <v>3790</v>
      </c>
    </row>
    <row r="58" spans="1:14" ht="21" x14ac:dyDescent="0.25">
      <c r="A58" s="249" t="s">
        <v>246</v>
      </c>
      <c r="B58" s="742" t="s">
        <v>276</v>
      </c>
      <c r="C58" s="770"/>
      <c r="D58" s="770"/>
      <c r="E58" s="771"/>
      <c r="F58" s="742"/>
      <c r="G58" s="771"/>
      <c r="K58" s="31"/>
      <c r="L58" s="31"/>
      <c r="M58" s="31"/>
    </row>
    <row r="59" spans="1:14" ht="21" x14ac:dyDescent="0.25">
      <c r="A59" s="96"/>
      <c r="B59" s="742"/>
      <c r="C59" s="770"/>
      <c r="D59" s="770"/>
      <c r="E59" s="771"/>
      <c r="F59" s="742"/>
      <c r="G59" s="771"/>
      <c r="J59" s="212" t="s">
        <v>49</v>
      </c>
      <c r="K59" s="212"/>
      <c r="L59" s="212"/>
      <c r="M59" s="212"/>
    </row>
    <row r="60" spans="1:14" ht="21" x14ac:dyDescent="0.25">
      <c r="A60" s="96"/>
      <c r="B60" s="742"/>
      <c r="C60" s="770"/>
      <c r="D60" s="770"/>
      <c r="E60" s="771"/>
      <c r="F60" s="742"/>
      <c r="G60" s="771"/>
      <c r="J60" t="s">
        <v>108</v>
      </c>
      <c r="K60" s="133">
        <v>1000</v>
      </c>
      <c r="L60">
        <v>1</v>
      </c>
      <c r="M60" s="59">
        <f>+K60*L60</f>
        <v>1000</v>
      </c>
    </row>
    <row r="61" spans="1:14" ht="21" x14ac:dyDescent="0.25">
      <c r="A61" s="102" t="s">
        <v>51</v>
      </c>
      <c r="B61" s="742" t="s">
        <v>272</v>
      </c>
      <c r="C61" s="770"/>
      <c r="D61" s="770"/>
      <c r="E61" s="771"/>
      <c r="F61" s="742"/>
      <c r="G61" s="771"/>
      <c r="J61" t="s">
        <v>275</v>
      </c>
      <c r="K61">
        <v>350</v>
      </c>
      <c r="L61">
        <v>1</v>
      </c>
      <c r="M61" s="59">
        <f>+K61*L61</f>
        <v>350</v>
      </c>
    </row>
    <row r="62" spans="1:14" ht="21" x14ac:dyDescent="0.25">
      <c r="A62" s="96"/>
      <c r="B62" s="742"/>
      <c r="C62" s="770"/>
      <c r="D62" s="770"/>
      <c r="E62" s="771"/>
      <c r="F62" s="742"/>
      <c r="G62" s="771"/>
      <c r="J62" t="s">
        <v>104</v>
      </c>
      <c r="K62">
        <v>3500</v>
      </c>
      <c r="L62">
        <v>1</v>
      </c>
      <c r="M62" s="59">
        <f>+K62*L62</f>
        <v>3500</v>
      </c>
    </row>
    <row r="63" spans="1:14" ht="16" thickBot="1" x14ac:dyDescent="0.25">
      <c r="J63" s="25" t="s">
        <v>109</v>
      </c>
      <c r="K63" s="25"/>
      <c r="L63" s="25"/>
      <c r="M63" s="258"/>
      <c r="N63" s="259">
        <f>SUM(M60:M63)</f>
        <v>4850</v>
      </c>
    </row>
    <row r="67" spans="11:11" x14ac:dyDescent="0.2">
      <c r="K67" s="31"/>
    </row>
    <row r="94" spans="1:11" x14ac:dyDescent="0.2">
      <c r="K94" s="31"/>
    </row>
    <row r="95" spans="1:11" ht="21" x14ac:dyDescent="0.25">
      <c r="A95" s="63"/>
      <c r="K95" s="31"/>
    </row>
    <row r="96" spans="1:11" x14ac:dyDescent="0.2">
      <c r="K96" s="31"/>
    </row>
    <row r="97" spans="11:11" x14ac:dyDescent="0.2">
      <c r="K97" s="31"/>
    </row>
    <row r="98" spans="11:11" x14ac:dyDescent="0.2">
      <c r="K98" s="31"/>
    </row>
    <row r="99" spans="11:11" x14ac:dyDescent="0.2">
      <c r="K99" s="31"/>
    </row>
    <row r="100" spans="11:11" x14ac:dyDescent="0.2">
      <c r="K100" s="31"/>
    </row>
  </sheetData>
  <mergeCells count="47">
    <mergeCell ref="B62:E62"/>
    <mergeCell ref="F62:G62"/>
    <mergeCell ref="B59:E59"/>
    <mergeCell ref="F59:G59"/>
    <mergeCell ref="B60:E60"/>
    <mergeCell ref="F60:G60"/>
    <mergeCell ref="B61:E61"/>
    <mergeCell ref="F61:G61"/>
    <mergeCell ref="B56:E56"/>
    <mergeCell ref="F56:G56"/>
    <mergeCell ref="B57:E57"/>
    <mergeCell ref="F57:G57"/>
    <mergeCell ref="B58:E58"/>
    <mergeCell ref="F58:G58"/>
    <mergeCell ref="B53:E53"/>
    <mergeCell ref="F53:G53"/>
    <mergeCell ref="B54:E54"/>
    <mergeCell ref="F54:G54"/>
    <mergeCell ref="B55:E55"/>
    <mergeCell ref="F55:G55"/>
    <mergeCell ref="B52:E52"/>
    <mergeCell ref="F52:G52"/>
    <mergeCell ref="D22:E22"/>
    <mergeCell ref="D23:E23"/>
    <mergeCell ref="D24:E24"/>
    <mergeCell ref="A25:B25"/>
    <mergeCell ref="D25:G25"/>
    <mergeCell ref="A31:G31"/>
    <mergeCell ref="C46:D46"/>
    <mergeCell ref="C47:D47"/>
    <mergeCell ref="C48:D48"/>
    <mergeCell ref="C49:D49"/>
    <mergeCell ref="F51:G51"/>
    <mergeCell ref="D21:E21"/>
    <mergeCell ref="A3:G3"/>
    <mergeCell ref="E4:E5"/>
    <mergeCell ref="F4:G5"/>
    <mergeCell ref="A6:E6"/>
    <mergeCell ref="F6:G6"/>
    <mergeCell ref="A7:B7"/>
    <mergeCell ref="D7:E7"/>
    <mergeCell ref="F7:G7"/>
    <mergeCell ref="F12:G12"/>
    <mergeCell ref="A18:B18"/>
    <mergeCell ref="D18:E18"/>
    <mergeCell ref="D19:E19"/>
    <mergeCell ref="D20:E20"/>
  </mergeCells>
  <pageMargins left="0.7" right="0.7" top="0.75" bottom="0.75" header="0.3" footer="0.3"/>
  <pageSetup scale="1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2766C-50CB-5A4B-96DA-F7E920D0BFFC}">
  <sheetPr>
    <pageSetUpPr fitToPage="1"/>
  </sheetPr>
  <dimension ref="B2:AD113"/>
  <sheetViews>
    <sheetView showGridLines="0" workbookViewId="0">
      <selection activeCell="E9" sqref="E9"/>
    </sheetView>
  </sheetViews>
  <sheetFormatPr baseColWidth="10" defaultRowHeight="15" x14ac:dyDescent="0.2"/>
  <cols>
    <col min="2" max="2" width="25.33203125" customWidth="1"/>
    <col min="3" max="3" width="11.33203125" bestFit="1" customWidth="1"/>
    <col min="4" max="4" width="2" customWidth="1"/>
    <col min="5" max="5" width="25.6640625" customWidth="1"/>
    <col min="6" max="6" width="12.6640625" bestFit="1" customWidth="1"/>
    <col min="7" max="7" width="22.83203125" customWidth="1"/>
    <col min="8" max="8" width="16.83203125" customWidth="1"/>
    <col min="11" max="11" width="20" customWidth="1"/>
    <col min="13" max="13" width="18" customWidth="1"/>
    <col min="14" max="16" width="17.83203125" customWidth="1"/>
    <col min="17" max="18" width="18.6640625" customWidth="1"/>
    <col min="19" max="19" width="16.6640625" customWidth="1"/>
    <col min="20" max="20" width="17.83203125" customWidth="1"/>
    <col min="24" max="24" width="18" customWidth="1"/>
    <col min="25" max="26" width="14.1640625" customWidth="1"/>
  </cols>
  <sheetData>
    <row r="2" spans="2:30" ht="16" thickBot="1" x14ac:dyDescent="0.25">
      <c r="Z2">
        <v>566.66</v>
      </c>
    </row>
    <row r="3" spans="2:30" ht="30" customHeight="1" x14ac:dyDescent="0.3">
      <c r="B3" s="750" t="s">
        <v>83</v>
      </c>
      <c r="C3" s="751"/>
      <c r="D3" s="751"/>
      <c r="E3" s="751"/>
      <c r="F3" s="751"/>
      <c r="G3" s="751"/>
      <c r="H3" s="752"/>
    </row>
    <row r="4" spans="2:30" ht="24" x14ac:dyDescent="0.3">
      <c r="B4" s="221" t="s">
        <v>86</v>
      </c>
      <c r="C4" s="3"/>
      <c r="D4" s="3"/>
      <c r="E4" s="74" t="s">
        <v>646</v>
      </c>
      <c r="F4" s="753" t="s">
        <v>75</v>
      </c>
      <c r="G4" s="755" t="s">
        <v>859</v>
      </c>
      <c r="H4" s="756"/>
      <c r="AB4" s="61" t="s">
        <v>148</v>
      </c>
      <c r="AC4" t="s">
        <v>149</v>
      </c>
      <c r="AD4" t="s">
        <v>148</v>
      </c>
    </row>
    <row r="5" spans="2:30" ht="25" thickBot="1" x14ac:dyDescent="0.35">
      <c r="B5" s="221" t="s">
        <v>16</v>
      </c>
      <c r="C5" s="3"/>
      <c r="D5" s="3"/>
      <c r="E5" s="74">
        <v>46123</v>
      </c>
      <c r="F5" s="754"/>
      <c r="G5" s="757"/>
      <c r="H5" s="758"/>
      <c r="Y5" t="s">
        <v>144</v>
      </c>
      <c r="Z5" s="31">
        <v>14753.16</v>
      </c>
      <c r="AB5" s="138">
        <f>+Z5/$Z2</f>
        <v>26.035294532876858</v>
      </c>
    </row>
    <row r="6" spans="2:30" ht="23" customHeight="1" thickBot="1" x14ac:dyDescent="0.35">
      <c r="B6" s="766" t="s">
        <v>82</v>
      </c>
      <c r="C6" s="767"/>
      <c r="D6" s="767"/>
      <c r="E6" s="767"/>
      <c r="F6" s="767"/>
      <c r="G6" s="759" t="s">
        <v>240</v>
      </c>
      <c r="H6" s="760"/>
      <c r="K6" s="69" t="s">
        <v>56</v>
      </c>
      <c r="Y6" t="s">
        <v>145</v>
      </c>
      <c r="Z6" s="31">
        <f>+Z5*25%</f>
        <v>3688.29</v>
      </c>
      <c r="AB6" s="47"/>
    </row>
    <row r="7" spans="2:30" ht="34" customHeight="1" thickBot="1" x14ac:dyDescent="0.25">
      <c r="B7" s="761" t="s">
        <v>40</v>
      </c>
      <c r="C7" s="762"/>
      <c r="D7" s="233"/>
      <c r="E7" s="763" t="s">
        <v>183</v>
      </c>
      <c r="F7" s="762"/>
      <c r="G7" s="764" t="s">
        <v>40</v>
      </c>
      <c r="H7" s="765"/>
      <c r="I7" s="6"/>
      <c r="Y7" t="s">
        <v>146</v>
      </c>
      <c r="Z7">
        <v>3027.39</v>
      </c>
      <c r="AA7" s="31"/>
      <c r="AB7" s="138">
        <f>+Z7/$Z$2</f>
        <v>5.3425157943034627</v>
      </c>
    </row>
    <row r="8" spans="2:30" ht="20" customHeight="1" x14ac:dyDescent="0.25">
      <c r="B8" s="215" t="s">
        <v>201</v>
      </c>
      <c r="C8" s="216">
        <v>0.41666666666666669</v>
      </c>
      <c r="D8" s="217"/>
      <c r="E8" s="218" t="s">
        <v>205</v>
      </c>
      <c r="F8" s="227">
        <v>0.60416666666666663</v>
      </c>
      <c r="G8" s="215" t="s">
        <v>327</v>
      </c>
      <c r="H8" s="340">
        <v>7</v>
      </c>
      <c r="L8" s="65" t="s">
        <v>42</v>
      </c>
      <c r="M8" s="65" t="s">
        <v>41</v>
      </c>
      <c r="N8" s="65" t="s">
        <v>53</v>
      </c>
      <c r="Y8" t="s">
        <v>147</v>
      </c>
      <c r="Z8" s="31">
        <v>181331</v>
      </c>
      <c r="AB8" s="138">
        <f>+Z8/$Z$2</f>
        <v>319.99964705467124</v>
      </c>
    </row>
    <row r="9" spans="2:30" ht="20" customHeight="1" x14ac:dyDescent="0.25">
      <c r="B9" s="219" t="s">
        <v>123</v>
      </c>
      <c r="C9" s="200"/>
      <c r="D9" s="192"/>
      <c r="E9" s="194" t="s">
        <v>202</v>
      </c>
      <c r="F9" s="228"/>
      <c r="G9" s="219" t="s">
        <v>207</v>
      </c>
      <c r="H9" s="220">
        <v>1</v>
      </c>
      <c r="K9" s="6" t="s">
        <v>174</v>
      </c>
      <c r="L9" s="122">
        <f>+C27</f>
        <v>136</v>
      </c>
      <c r="M9" s="109">
        <v>450</v>
      </c>
      <c r="N9" s="119">
        <f>+L9*M9</f>
        <v>61200</v>
      </c>
      <c r="Z9" s="31">
        <f>+AB9*Z2</f>
        <v>50999.399999999994</v>
      </c>
      <c r="AB9" s="47">
        <v>90</v>
      </c>
      <c r="AC9" s="137">
        <f>+AB8-AB9</f>
        <v>229.99964705467124</v>
      </c>
    </row>
    <row r="10" spans="2:30" ht="20" customHeight="1" x14ac:dyDescent="0.25">
      <c r="B10" s="219" t="s">
        <v>202</v>
      </c>
      <c r="C10" s="200">
        <v>0.66666666666666663</v>
      </c>
      <c r="D10" s="192"/>
      <c r="E10" s="195" t="s">
        <v>206</v>
      </c>
      <c r="F10" s="228"/>
      <c r="G10" s="219" t="s">
        <v>324</v>
      </c>
      <c r="H10" s="220">
        <v>1</v>
      </c>
      <c r="K10" s="6" t="s">
        <v>128</v>
      </c>
      <c r="L10" s="122">
        <f>+C28</f>
        <v>0</v>
      </c>
      <c r="M10" s="109"/>
      <c r="N10" s="119">
        <f t="shared" ref="N10:N18" si="0">+L10*M10</f>
        <v>0</v>
      </c>
      <c r="Z10" s="31">
        <f>+AB10*Z2</f>
        <v>169998</v>
      </c>
      <c r="AB10">
        <f>25*12</f>
        <v>300</v>
      </c>
    </row>
    <row r="11" spans="2:30" ht="20" customHeight="1" x14ac:dyDescent="0.3">
      <c r="B11" s="219" t="s">
        <v>203</v>
      </c>
      <c r="C11" s="200">
        <v>0.75</v>
      </c>
      <c r="D11" s="192"/>
      <c r="E11" s="195" t="s">
        <v>212</v>
      </c>
      <c r="F11" s="229"/>
      <c r="G11" s="360" t="s">
        <v>210</v>
      </c>
      <c r="H11" s="359">
        <f>SUM(H8:H10)</f>
        <v>9</v>
      </c>
      <c r="K11" s="6" t="s">
        <v>51</v>
      </c>
      <c r="L11" s="122">
        <f>+C29</f>
        <v>12</v>
      </c>
      <c r="M11" s="109">
        <v>100</v>
      </c>
      <c r="N11" s="119">
        <f t="shared" si="0"/>
        <v>1200</v>
      </c>
      <c r="Z11" s="31">
        <f>+AB11*Z2</f>
        <v>25499.699999999997</v>
      </c>
      <c r="AB11" s="47">
        <v>45</v>
      </c>
    </row>
    <row r="12" spans="2:30" ht="20" customHeight="1" x14ac:dyDescent="0.25">
      <c r="B12" s="219" t="s">
        <v>204</v>
      </c>
      <c r="C12" s="200"/>
      <c r="D12" s="192"/>
      <c r="G12" s="724" t="s">
        <v>172</v>
      </c>
      <c r="H12" s="361"/>
      <c r="K12" s="6" t="s">
        <v>121</v>
      </c>
      <c r="L12" s="122"/>
      <c r="M12" s="109"/>
      <c r="N12" s="119">
        <f t="shared" si="0"/>
        <v>0</v>
      </c>
      <c r="Z12" s="33">
        <f>+Z10+Z11</f>
        <v>195497.7</v>
      </c>
    </row>
    <row r="13" spans="2:30" ht="20" customHeight="1" x14ac:dyDescent="0.25">
      <c r="B13" s="219"/>
      <c r="C13" s="200"/>
      <c r="D13" s="192"/>
      <c r="E13" s="797" t="s">
        <v>900</v>
      </c>
      <c r="F13" s="798"/>
      <c r="G13" s="724"/>
      <c r="H13" s="362"/>
      <c r="K13" s="6" t="s">
        <v>40</v>
      </c>
      <c r="L13" s="122"/>
      <c r="M13" s="109"/>
      <c r="N13" s="119">
        <f t="shared" si="0"/>
        <v>0</v>
      </c>
      <c r="Z13" s="33"/>
    </row>
    <row r="14" spans="2:30" ht="20" customHeight="1" thickBot="1" x14ac:dyDescent="0.3">
      <c r="B14" s="219" t="s">
        <v>211</v>
      </c>
      <c r="C14" s="198">
        <v>2</v>
      </c>
      <c r="D14" s="192"/>
      <c r="E14" s="6" t="s">
        <v>899</v>
      </c>
      <c r="G14" s="733" t="s">
        <v>183</v>
      </c>
      <c r="H14" s="734"/>
      <c r="I14" s="6"/>
      <c r="K14" s="6" t="s">
        <v>172</v>
      </c>
      <c r="L14" s="122"/>
      <c r="M14" s="109"/>
      <c r="N14" s="119">
        <f t="shared" si="0"/>
        <v>0</v>
      </c>
      <c r="Z14" s="33"/>
    </row>
    <row r="15" spans="2:30" ht="20" customHeight="1" x14ac:dyDescent="0.25">
      <c r="B15" s="219" t="s">
        <v>215</v>
      </c>
      <c r="C15" s="198">
        <v>3</v>
      </c>
      <c r="D15" s="192"/>
      <c r="E15" s="6"/>
      <c r="G15" s="232" t="s">
        <v>208</v>
      </c>
      <c r="H15" s="220">
        <v>3</v>
      </c>
      <c r="I15" s="6"/>
      <c r="K15" s="6" t="s">
        <v>154</v>
      </c>
      <c r="L15" s="122"/>
      <c r="M15" s="109"/>
      <c r="N15" s="119">
        <f t="shared" si="0"/>
        <v>0</v>
      </c>
      <c r="Z15" s="33"/>
    </row>
    <row r="16" spans="2:30" ht="20" customHeight="1" x14ac:dyDescent="0.25">
      <c r="B16" s="219" t="s">
        <v>100</v>
      </c>
      <c r="C16" s="200">
        <v>4.1666666666666664E-2</v>
      </c>
      <c r="D16" s="192"/>
      <c r="G16" s="232" t="s">
        <v>209</v>
      </c>
      <c r="H16" s="220">
        <v>1</v>
      </c>
      <c r="I16" s="6"/>
      <c r="K16" s="6" t="s">
        <v>134</v>
      </c>
      <c r="L16" s="122"/>
      <c r="M16" s="109"/>
      <c r="N16" s="119">
        <f t="shared" si="0"/>
        <v>0</v>
      </c>
      <c r="Z16" s="33"/>
    </row>
    <row r="17" spans="2:26" ht="20" customHeight="1" x14ac:dyDescent="0.25">
      <c r="B17" s="20"/>
      <c r="D17" s="192"/>
      <c r="G17" s="232" t="s">
        <v>247</v>
      </c>
      <c r="H17" s="220"/>
      <c r="I17" s="6"/>
      <c r="K17" s="32" t="s">
        <v>104</v>
      </c>
      <c r="L17" s="122"/>
      <c r="M17" s="109"/>
      <c r="N17" s="119">
        <f t="shared" si="0"/>
        <v>0</v>
      </c>
      <c r="Z17" s="33"/>
    </row>
    <row r="18" spans="2:26" ht="20" customHeight="1" thickBot="1" x14ac:dyDescent="0.35">
      <c r="B18" s="20"/>
      <c r="G18" s="223" t="s">
        <v>210</v>
      </c>
      <c r="H18" s="225">
        <f>SUM(H15:H17)</f>
        <v>4</v>
      </c>
      <c r="I18" s="6"/>
      <c r="K18" s="32"/>
      <c r="L18" s="122"/>
      <c r="M18" s="109"/>
      <c r="N18" s="120">
        <f t="shared" si="0"/>
        <v>0</v>
      </c>
      <c r="Z18" s="33"/>
    </row>
    <row r="19" spans="2:26" ht="28" customHeight="1" thickBot="1" x14ac:dyDescent="0.25">
      <c r="B19" s="735" t="s">
        <v>242</v>
      </c>
      <c r="C19" s="736"/>
      <c r="D19" s="192"/>
      <c r="E19" s="735" t="s">
        <v>233</v>
      </c>
      <c r="F19" s="737"/>
      <c r="G19" s="244" t="s">
        <v>239</v>
      </c>
      <c r="H19" s="245" t="s">
        <v>232</v>
      </c>
      <c r="K19" s="17" t="s">
        <v>119</v>
      </c>
      <c r="N19" s="121">
        <f>SUM(N9:N18)</f>
        <v>62400</v>
      </c>
      <c r="Z19" s="33"/>
    </row>
    <row r="20" spans="2:26" ht="20" customHeight="1" x14ac:dyDescent="0.25">
      <c r="B20" s="246" t="s">
        <v>228</v>
      </c>
      <c r="C20" s="254"/>
      <c r="D20" s="192"/>
      <c r="E20" s="740" t="s">
        <v>236</v>
      </c>
      <c r="F20" s="741"/>
      <c r="G20" s="199">
        <v>4</v>
      </c>
      <c r="H20" s="250">
        <f>18*G20</f>
        <v>72</v>
      </c>
      <c r="K20" s="182" t="s">
        <v>111</v>
      </c>
      <c r="N20" s="127"/>
    </row>
    <row r="21" spans="2:26" ht="20" customHeight="1" thickBot="1" x14ac:dyDescent="0.3">
      <c r="B21" s="247" t="s">
        <v>229</v>
      </c>
      <c r="C21" s="255"/>
      <c r="D21" s="192"/>
      <c r="E21" s="740" t="s">
        <v>237</v>
      </c>
      <c r="F21" s="741"/>
      <c r="G21" s="199">
        <v>3</v>
      </c>
      <c r="H21" s="250">
        <f>18*G21</f>
        <v>54</v>
      </c>
      <c r="K21" s="182" t="s">
        <v>102</v>
      </c>
      <c r="N21" s="257">
        <f>+N19-N20</f>
        <v>62400</v>
      </c>
    </row>
    <row r="22" spans="2:26" ht="20" customHeight="1" x14ac:dyDescent="0.25">
      <c r="B22" s="247" t="s">
        <v>230</v>
      </c>
      <c r="C22" s="255"/>
      <c r="D22" s="192"/>
      <c r="E22" s="740" t="s">
        <v>238</v>
      </c>
      <c r="F22" s="741"/>
      <c r="G22" s="199">
        <v>8</v>
      </c>
      <c r="H22" s="250">
        <f>18*G22</f>
        <v>144</v>
      </c>
      <c r="K22" s="182" t="s">
        <v>112</v>
      </c>
      <c r="N22" s="267">
        <f>+O34</f>
        <v>36580</v>
      </c>
    </row>
    <row r="23" spans="2:26" ht="20" customHeight="1" x14ac:dyDescent="0.25">
      <c r="B23" s="247" t="s">
        <v>231</v>
      </c>
      <c r="C23" s="255"/>
      <c r="E23" s="748" t="s">
        <v>53</v>
      </c>
      <c r="F23" s="749"/>
      <c r="G23" s="252">
        <f>SUM(G20:G22)</f>
        <v>15</v>
      </c>
      <c r="H23" s="251">
        <f>SUM(H20:H22)</f>
        <v>270</v>
      </c>
      <c r="K23" s="182" t="s">
        <v>124</v>
      </c>
      <c r="N23" s="191">
        <f>+N21-N22</f>
        <v>25820</v>
      </c>
      <c r="Z23" s="31">
        <v>202775</v>
      </c>
    </row>
    <row r="24" spans="2:26" ht="27" customHeight="1" thickBot="1" x14ac:dyDescent="0.3">
      <c r="B24" s="248" t="s">
        <v>234</v>
      </c>
      <c r="C24" s="256"/>
      <c r="E24" s="740" t="s">
        <v>361</v>
      </c>
      <c r="F24" s="741"/>
      <c r="G24" s="199"/>
      <c r="H24" s="243"/>
      <c r="K24" s="6"/>
      <c r="Z24" s="31"/>
    </row>
    <row r="25" spans="2:26" ht="28" customHeight="1" thickBot="1" x14ac:dyDescent="0.3">
      <c r="B25" s="20"/>
      <c r="C25">
        <f>+C30/20</f>
        <v>7.4</v>
      </c>
      <c r="E25" s="738" t="s">
        <v>171</v>
      </c>
      <c r="F25" s="739"/>
      <c r="G25" s="319"/>
      <c r="H25" s="21"/>
      <c r="Z25" s="31"/>
    </row>
    <row r="26" spans="2:26" ht="23" customHeight="1" x14ac:dyDescent="0.3">
      <c r="B26" s="728" t="s">
        <v>182</v>
      </c>
      <c r="C26" s="729"/>
      <c r="E26" s="730" t="s">
        <v>127</v>
      </c>
      <c r="F26" s="731"/>
      <c r="G26" s="731"/>
      <c r="H26" s="732"/>
      <c r="Z26">
        <f>+Z23/25000</f>
        <v>8.1110000000000007</v>
      </c>
    </row>
    <row r="27" spans="2:26" ht="29" customHeight="1" x14ac:dyDescent="0.3">
      <c r="B27" s="219" t="s">
        <v>54</v>
      </c>
      <c r="C27" s="222">
        <v>136</v>
      </c>
      <c r="E27" s="447" t="s">
        <v>869</v>
      </c>
      <c r="F27" s="237"/>
      <c r="G27" s="237"/>
      <c r="H27" s="341"/>
    </row>
    <row r="28" spans="2:26" ht="28" customHeight="1" x14ac:dyDescent="0.3">
      <c r="B28" s="219" t="s">
        <v>128</v>
      </c>
      <c r="C28" s="222"/>
      <c r="E28" s="314"/>
      <c r="F28" s="235"/>
      <c r="G28" s="235"/>
      <c r="H28" s="315"/>
    </row>
    <row r="29" spans="2:26" ht="27" customHeight="1" x14ac:dyDescent="0.3">
      <c r="B29" s="219" t="s">
        <v>51</v>
      </c>
      <c r="C29" s="222">
        <v>12</v>
      </c>
      <c r="E29" s="314"/>
      <c r="F29" s="235"/>
      <c r="G29" s="235"/>
      <c r="H29" s="315"/>
    </row>
    <row r="30" spans="2:26" ht="20" customHeight="1" thickBot="1" x14ac:dyDescent="0.35">
      <c r="B30" s="223" t="s">
        <v>46</v>
      </c>
      <c r="C30" s="225">
        <f>SUM(C27:C29)</f>
        <v>148</v>
      </c>
      <c r="D30" s="25"/>
      <c r="E30" s="316"/>
      <c r="F30" s="317"/>
      <c r="G30" s="317"/>
      <c r="H30" s="318"/>
    </row>
    <row r="31" spans="2:26" ht="26" x14ac:dyDescent="0.3">
      <c r="B31" s="725" t="s">
        <v>61</v>
      </c>
      <c r="C31" s="726"/>
      <c r="D31" s="726"/>
      <c r="E31" s="726"/>
      <c r="F31" s="726"/>
      <c r="G31" s="726"/>
      <c r="H31" s="727"/>
    </row>
    <row r="32" spans="2:26" ht="50" x14ac:dyDescent="0.3">
      <c r="B32" s="342" t="s">
        <v>62</v>
      </c>
      <c r="C32" s="73">
        <f>+C30</f>
        <v>148</v>
      </c>
      <c r="D32" s="76"/>
      <c r="E32" s="76"/>
      <c r="F32" s="196" t="s">
        <v>213</v>
      </c>
      <c r="G32" s="197" t="s">
        <v>901</v>
      </c>
      <c r="H32" s="343"/>
    </row>
    <row r="33" spans="2:20" ht="21" x14ac:dyDescent="0.25">
      <c r="B33" s="344"/>
      <c r="C33" s="76"/>
      <c r="D33" s="76"/>
      <c r="E33" s="79"/>
      <c r="F33" s="76"/>
      <c r="G33" s="79"/>
      <c r="H33" s="343"/>
      <c r="J33" s="58"/>
      <c r="T33" s="98"/>
    </row>
    <row r="34" spans="2:20" ht="21" x14ac:dyDescent="0.25">
      <c r="B34" s="344" t="s">
        <v>69</v>
      </c>
      <c r="C34" s="80" t="s">
        <v>73</v>
      </c>
      <c r="D34" s="76"/>
      <c r="E34" s="79" t="s">
        <v>71</v>
      </c>
      <c r="F34" s="80" t="s">
        <v>73</v>
      </c>
      <c r="G34" s="79" t="s">
        <v>40</v>
      </c>
      <c r="H34" s="345" t="s">
        <v>73</v>
      </c>
      <c r="J34" s="58"/>
      <c r="L34" s="94" t="s">
        <v>88</v>
      </c>
      <c r="M34" s="95" t="s">
        <v>42</v>
      </c>
      <c r="N34" s="100" t="s">
        <v>107</v>
      </c>
      <c r="O34" s="99">
        <f>SUM(O35:O108)</f>
        <v>36580</v>
      </c>
    </row>
    <row r="35" spans="2:20" ht="21" x14ac:dyDescent="0.25">
      <c r="B35" s="346" t="s">
        <v>63</v>
      </c>
      <c r="C35" s="71">
        <v>140</v>
      </c>
      <c r="D35" s="76"/>
      <c r="E35" s="70" t="s">
        <v>113</v>
      </c>
      <c r="F35" s="72">
        <v>4</v>
      </c>
      <c r="G35" s="70" t="s">
        <v>76</v>
      </c>
      <c r="H35" s="347">
        <v>10</v>
      </c>
      <c r="J35" s="58"/>
      <c r="K35" s="295" t="s">
        <v>183</v>
      </c>
      <c r="L35" s="295"/>
      <c r="M35" s="295"/>
      <c r="N35" s="295"/>
      <c r="T35" s="60"/>
    </row>
    <row r="36" spans="2:20" ht="21" x14ac:dyDescent="0.25">
      <c r="B36" s="346" t="s">
        <v>64</v>
      </c>
      <c r="C36" s="71"/>
      <c r="D36" s="76"/>
      <c r="E36" s="70" t="s">
        <v>293</v>
      </c>
      <c r="F36" s="72"/>
      <c r="G36" s="70" t="s">
        <v>358</v>
      </c>
      <c r="H36" s="347">
        <v>6</v>
      </c>
      <c r="J36" s="58"/>
      <c r="K36" t="s">
        <v>50</v>
      </c>
      <c r="L36" s="26">
        <v>700</v>
      </c>
      <c r="M36" s="265">
        <f>+H15+H17</f>
        <v>3</v>
      </c>
      <c r="N36" s="59">
        <f>+L36*M36</f>
        <v>2100</v>
      </c>
    </row>
    <row r="37" spans="2:20" ht="21" x14ac:dyDescent="0.25">
      <c r="B37" s="346" t="s">
        <v>65</v>
      </c>
      <c r="C37" s="71">
        <v>180</v>
      </c>
      <c r="D37" s="76"/>
      <c r="E37" s="70" t="s">
        <v>295</v>
      </c>
      <c r="F37" s="72"/>
      <c r="G37" s="70" t="s">
        <v>81</v>
      </c>
      <c r="H37" s="347"/>
      <c r="K37" t="s">
        <v>26</v>
      </c>
      <c r="L37" s="26">
        <v>3000</v>
      </c>
      <c r="M37" s="122">
        <v>1</v>
      </c>
      <c r="N37" s="59">
        <f>+L37*M37</f>
        <v>3000</v>
      </c>
    </row>
    <row r="38" spans="2:20" ht="21" x14ac:dyDescent="0.25">
      <c r="B38" s="344" t="s">
        <v>356</v>
      </c>
      <c r="C38" s="70"/>
      <c r="D38" s="76"/>
      <c r="E38" s="70" t="s">
        <v>360</v>
      </c>
      <c r="F38" s="72"/>
      <c r="G38" s="70" t="s">
        <v>91</v>
      </c>
      <c r="H38" s="347">
        <v>2</v>
      </c>
      <c r="K38" t="s">
        <v>329</v>
      </c>
      <c r="L38" s="26">
        <v>500</v>
      </c>
      <c r="M38" s="122"/>
      <c r="N38" s="59">
        <f>+L38*M38</f>
        <v>0</v>
      </c>
    </row>
    <row r="39" spans="2:20" ht="22" thickBot="1" x14ac:dyDescent="0.3">
      <c r="B39" s="346" t="s">
        <v>66</v>
      </c>
      <c r="C39" s="71">
        <v>150</v>
      </c>
      <c r="D39" s="76"/>
      <c r="E39" s="70" t="s">
        <v>902</v>
      </c>
      <c r="F39" s="72">
        <v>4</v>
      </c>
      <c r="G39" s="70" t="s">
        <v>116</v>
      </c>
      <c r="H39" s="347"/>
      <c r="K39" s="25" t="s">
        <v>138</v>
      </c>
      <c r="L39" s="280">
        <v>20</v>
      </c>
      <c r="M39" s="264"/>
      <c r="N39" s="258">
        <f>+L39*M39</f>
        <v>0</v>
      </c>
      <c r="O39" s="259">
        <f>SUM(N36:N39)</f>
        <v>5100</v>
      </c>
    </row>
    <row r="40" spans="2:20" ht="21" x14ac:dyDescent="0.25">
      <c r="B40" s="346" t="s">
        <v>67</v>
      </c>
      <c r="C40" s="71"/>
      <c r="D40" s="76"/>
      <c r="E40" s="70" t="s">
        <v>198</v>
      </c>
      <c r="F40" s="72"/>
      <c r="G40" s="70" t="s">
        <v>357</v>
      </c>
      <c r="H40" s="347"/>
      <c r="K40" s="212" t="s">
        <v>40</v>
      </c>
      <c r="L40" s="212"/>
      <c r="M40" s="212"/>
      <c r="N40" s="212"/>
    </row>
    <row r="41" spans="2:20" ht="21" customHeight="1" x14ac:dyDescent="0.25">
      <c r="B41" s="346" t="s">
        <v>68</v>
      </c>
      <c r="C41" s="71">
        <v>150</v>
      </c>
      <c r="D41" s="76"/>
      <c r="E41" s="623" t="s">
        <v>903</v>
      </c>
      <c r="F41" s="339">
        <v>3</v>
      </c>
      <c r="G41" s="70" t="s">
        <v>330</v>
      </c>
      <c r="H41" s="347"/>
      <c r="K41" t="s">
        <v>40</v>
      </c>
      <c r="L41" s="26">
        <v>700</v>
      </c>
      <c r="M41" s="266">
        <f>+H8</f>
        <v>7</v>
      </c>
      <c r="N41" s="59">
        <f t="shared" ref="N41:N46" si="1">+L41*M41</f>
        <v>4900</v>
      </c>
    </row>
    <row r="42" spans="2:20" ht="21" customHeight="1" x14ac:dyDescent="0.25">
      <c r="B42" s="346" t="s">
        <v>252</v>
      </c>
      <c r="C42" s="71">
        <v>150</v>
      </c>
      <c r="D42" s="76"/>
      <c r="E42" s="79" t="s">
        <v>359</v>
      </c>
      <c r="F42" s="339"/>
      <c r="G42" s="70" t="s">
        <v>351</v>
      </c>
      <c r="H42" s="347"/>
      <c r="K42" t="s">
        <v>325</v>
      </c>
      <c r="L42" s="26">
        <v>1400</v>
      </c>
      <c r="M42" s="266">
        <v>1</v>
      </c>
      <c r="N42" s="59">
        <f t="shared" si="1"/>
        <v>1400</v>
      </c>
    </row>
    <row r="43" spans="2:20" ht="21" customHeight="1" x14ac:dyDescent="0.25">
      <c r="B43" s="344" t="s">
        <v>109</v>
      </c>
      <c r="C43" s="70"/>
      <c r="D43" s="76"/>
      <c r="E43" s="70" t="s">
        <v>197</v>
      </c>
      <c r="F43" s="72"/>
      <c r="G43" s="70" t="s">
        <v>710</v>
      </c>
      <c r="H43" s="347">
        <v>2</v>
      </c>
      <c r="K43" t="s">
        <v>323</v>
      </c>
      <c r="L43" s="26">
        <v>1000</v>
      </c>
      <c r="M43" s="266">
        <v>1</v>
      </c>
      <c r="N43" s="59">
        <f t="shared" si="1"/>
        <v>1000</v>
      </c>
    </row>
    <row r="44" spans="2:20" ht="21" x14ac:dyDescent="0.25">
      <c r="B44" s="346" t="s">
        <v>70</v>
      </c>
      <c r="C44" s="71">
        <v>250</v>
      </c>
      <c r="D44" s="76"/>
      <c r="E44" s="70" t="s">
        <v>321</v>
      </c>
      <c r="F44" s="72"/>
      <c r="G44" s="79"/>
      <c r="H44" s="348"/>
      <c r="K44" t="s">
        <v>326</v>
      </c>
      <c r="L44" s="26">
        <v>1400</v>
      </c>
      <c r="M44" s="122">
        <v>1</v>
      </c>
      <c r="N44" s="59">
        <f t="shared" si="1"/>
        <v>1400</v>
      </c>
    </row>
    <row r="45" spans="2:20" ht="22" x14ac:dyDescent="0.25">
      <c r="B45" s="349" t="s">
        <v>74</v>
      </c>
      <c r="C45" s="71">
        <v>80</v>
      </c>
      <c r="D45" s="76"/>
      <c r="E45" s="70" t="s">
        <v>322</v>
      </c>
      <c r="F45" s="72"/>
      <c r="G45" s="70"/>
      <c r="H45" s="348"/>
      <c r="K45" t="s">
        <v>172</v>
      </c>
      <c r="L45" s="26">
        <v>500</v>
      </c>
      <c r="M45" s="266">
        <v>3</v>
      </c>
      <c r="N45" s="59">
        <f t="shared" si="1"/>
        <v>1500</v>
      </c>
    </row>
    <row r="46" spans="2:20" ht="22" thickBot="1" x14ac:dyDescent="0.3">
      <c r="B46" s="346" t="s">
        <v>349</v>
      </c>
      <c r="C46" s="71"/>
      <c r="D46" s="76"/>
      <c r="E46" s="70"/>
      <c r="F46" s="70"/>
      <c r="G46" s="79" t="s">
        <v>109</v>
      </c>
      <c r="H46" s="348"/>
      <c r="K46" s="25" t="s">
        <v>122</v>
      </c>
      <c r="L46" s="280">
        <v>300</v>
      </c>
      <c r="M46" s="264">
        <v>10</v>
      </c>
      <c r="N46" s="258">
        <f t="shared" si="1"/>
        <v>3000</v>
      </c>
      <c r="O46" s="259">
        <f>SUM(N41:N46)</f>
        <v>13200</v>
      </c>
    </row>
    <row r="47" spans="2:20" ht="21" x14ac:dyDescent="0.25">
      <c r="B47" s="346" t="s">
        <v>350</v>
      </c>
      <c r="C47" s="71"/>
      <c r="D47" s="76"/>
      <c r="E47" s="79" t="s">
        <v>381</v>
      </c>
      <c r="F47" s="339"/>
      <c r="G47" s="70" t="s">
        <v>661</v>
      </c>
      <c r="H47" s="347">
        <v>5</v>
      </c>
      <c r="L47" s="110"/>
      <c r="M47" s="122"/>
      <c r="N47" s="338"/>
      <c r="O47" s="97"/>
    </row>
    <row r="48" spans="2:20" ht="21" x14ac:dyDescent="0.25">
      <c r="B48" s="346" t="s">
        <v>140</v>
      </c>
      <c r="C48" s="71"/>
      <c r="D48" s="76"/>
      <c r="E48" s="70" t="s">
        <v>663</v>
      </c>
      <c r="F48" s="72"/>
      <c r="G48" s="70" t="s">
        <v>659</v>
      </c>
      <c r="H48" s="347"/>
      <c r="L48" s="110"/>
      <c r="M48" s="122"/>
      <c r="N48" s="338"/>
      <c r="O48" s="97"/>
    </row>
    <row r="49" spans="2:15" ht="21" x14ac:dyDescent="0.25">
      <c r="B49" s="344" t="s">
        <v>363</v>
      </c>
      <c r="C49" s="70"/>
      <c r="D49" s="76"/>
      <c r="E49" s="70" t="s">
        <v>664</v>
      </c>
      <c r="F49" s="72"/>
      <c r="G49" s="70" t="s">
        <v>658</v>
      </c>
      <c r="H49" s="347"/>
    </row>
    <row r="50" spans="2:15" ht="21" x14ac:dyDescent="0.25">
      <c r="B50" s="346" t="s">
        <v>904</v>
      </c>
      <c r="C50" s="72" t="s">
        <v>905</v>
      </c>
      <c r="D50" s="76"/>
      <c r="E50" s="70" t="s">
        <v>665</v>
      </c>
      <c r="F50" s="72"/>
      <c r="G50" s="70" t="s">
        <v>660</v>
      </c>
      <c r="H50" s="347">
        <v>5</v>
      </c>
      <c r="K50" s="212" t="s">
        <v>255</v>
      </c>
      <c r="L50" s="212"/>
      <c r="M50" s="212"/>
      <c r="N50" s="212"/>
    </row>
    <row r="51" spans="2:15" ht="21" x14ac:dyDescent="0.25">
      <c r="B51" s="346" t="s">
        <v>364</v>
      </c>
      <c r="C51" s="72"/>
      <c r="D51" s="76"/>
      <c r="E51" s="79" t="s">
        <v>352</v>
      </c>
      <c r="F51" s="70"/>
      <c r="G51" s="70" t="s">
        <v>739</v>
      </c>
      <c r="H51" s="347"/>
      <c r="K51" t="s">
        <v>105</v>
      </c>
      <c r="L51" s="26">
        <v>100</v>
      </c>
      <c r="M51" s="265">
        <f>+C27</f>
        <v>136</v>
      </c>
      <c r="N51" s="59">
        <f>+L51*M51</f>
        <v>13600</v>
      </c>
    </row>
    <row r="52" spans="2:15" ht="21" x14ac:dyDescent="0.25">
      <c r="B52" s="346" t="s">
        <v>365</v>
      </c>
      <c r="C52" s="72"/>
      <c r="D52" s="76"/>
      <c r="E52" s="70" t="s">
        <v>353</v>
      </c>
      <c r="F52" s="72"/>
      <c r="G52" s="70"/>
      <c r="H52" s="348"/>
      <c r="K52" t="s">
        <v>254</v>
      </c>
      <c r="L52" s="26">
        <v>20</v>
      </c>
      <c r="M52" s="265">
        <f>+L11</f>
        <v>12</v>
      </c>
      <c r="N52" s="59">
        <f>+L52*M52</f>
        <v>240</v>
      </c>
    </row>
    <row r="53" spans="2:15" ht="21" x14ac:dyDescent="0.25">
      <c r="B53" s="346" t="s">
        <v>366</v>
      </c>
      <c r="C53" s="72"/>
      <c r="D53" s="70"/>
      <c r="E53" s="70" t="s">
        <v>354</v>
      </c>
      <c r="F53" s="72"/>
      <c r="G53" s="70"/>
      <c r="H53" s="348"/>
      <c r="K53" t="s">
        <v>101</v>
      </c>
      <c r="L53" s="26"/>
      <c r="M53" s="122"/>
      <c r="N53" s="59">
        <f>+L53*M53</f>
        <v>0</v>
      </c>
    </row>
    <row r="54" spans="2:15" ht="21" x14ac:dyDescent="0.25">
      <c r="B54" s="346"/>
      <c r="C54" s="70"/>
      <c r="D54" s="70"/>
      <c r="E54" s="70" t="s">
        <v>355</v>
      </c>
      <c r="F54" s="72"/>
      <c r="G54" s="70" t="s">
        <v>320</v>
      </c>
      <c r="H54" s="347">
        <v>4</v>
      </c>
      <c r="L54" s="26"/>
      <c r="M54" s="122"/>
      <c r="N54" s="59"/>
    </row>
    <row r="55" spans="2:15" ht="21" x14ac:dyDescent="0.25">
      <c r="B55" s="722" t="s">
        <v>44</v>
      </c>
      <c r="C55" s="723"/>
      <c r="D55" s="723"/>
      <c r="E55" s="723"/>
      <c r="F55" s="76"/>
      <c r="G55" s="70" t="s">
        <v>250</v>
      </c>
      <c r="H55" s="347"/>
      <c r="L55" s="26"/>
      <c r="M55" s="122"/>
      <c r="N55" s="59"/>
    </row>
    <row r="56" spans="2:15" ht="21" x14ac:dyDescent="0.25">
      <c r="B56" s="363" t="s">
        <v>84</v>
      </c>
      <c r="C56" s="72"/>
      <c r="D56" s="721"/>
      <c r="E56" s="721"/>
      <c r="F56" s="76"/>
      <c r="G56" s="70" t="s">
        <v>251</v>
      </c>
      <c r="H56" s="347"/>
      <c r="L56" s="26"/>
      <c r="M56" s="122"/>
      <c r="N56" s="59"/>
    </row>
    <row r="57" spans="2:15" ht="22" thickBot="1" x14ac:dyDescent="0.3">
      <c r="B57" s="363" t="s">
        <v>362</v>
      </c>
      <c r="C57" s="72"/>
      <c r="D57" s="721"/>
      <c r="E57" s="721"/>
      <c r="F57" s="76"/>
      <c r="G57" s="70" t="s">
        <v>78</v>
      </c>
      <c r="H57" s="347"/>
      <c r="K57" s="25" t="s">
        <v>135</v>
      </c>
      <c r="L57" s="280"/>
      <c r="M57" s="264"/>
      <c r="N57" s="258">
        <f>+L57*M57</f>
        <v>0</v>
      </c>
      <c r="O57" s="259">
        <f>SUM(N51:N57)</f>
        <v>13840</v>
      </c>
    </row>
    <row r="58" spans="2:15" ht="21" x14ac:dyDescent="0.25">
      <c r="B58" s="363" t="s">
        <v>60</v>
      </c>
      <c r="C58" s="72"/>
      <c r="D58" s="721"/>
      <c r="E58" s="721"/>
      <c r="F58" s="76"/>
      <c r="G58" s="70" t="s">
        <v>662</v>
      </c>
      <c r="H58" s="347"/>
    </row>
    <row r="59" spans="2:15" ht="21" x14ac:dyDescent="0.25">
      <c r="B59" s="363" t="s">
        <v>85</v>
      </c>
      <c r="C59" s="72"/>
      <c r="D59" s="721"/>
      <c r="E59" s="721"/>
      <c r="F59" s="76"/>
      <c r="G59" s="70"/>
      <c r="H59" s="348"/>
    </row>
    <row r="60" spans="2:15" ht="21" x14ac:dyDescent="0.25">
      <c r="B60" s="363"/>
      <c r="C60" s="72"/>
      <c r="D60" s="721"/>
      <c r="E60" s="721"/>
      <c r="F60" s="76"/>
      <c r="G60" s="70"/>
      <c r="H60" s="348"/>
      <c r="K60" s="212" t="s">
        <v>126</v>
      </c>
      <c r="L60" s="212"/>
      <c r="M60" s="212"/>
      <c r="N60" s="212"/>
    </row>
    <row r="61" spans="2:15" ht="22" thickBot="1" x14ac:dyDescent="0.3">
      <c r="B61" s="350"/>
      <c r="C61" s="351"/>
      <c r="D61" s="351"/>
      <c r="E61" s="351"/>
      <c r="F61" s="351"/>
      <c r="G61" s="352"/>
      <c r="H61" s="353"/>
      <c r="K61" s="30" t="s">
        <v>57</v>
      </c>
      <c r="L61" s="26">
        <v>300</v>
      </c>
      <c r="M61" s="262">
        <f>+G20</f>
        <v>4</v>
      </c>
      <c r="N61" s="59">
        <f>+L61*M61</f>
        <v>1200</v>
      </c>
    </row>
    <row r="62" spans="2:15" ht="21" x14ac:dyDescent="0.25">
      <c r="B62" s="354" t="s">
        <v>2</v>
      </c>
      <c r="C62" s="355"/>
      <c r="D62" s="355"/>
      <c r="E62" s="355"/>
      <c r="F62" s="355"/>
      <c r="G62" s="744" t="s">
        <v>127</v>
      </c>
      <c r="H62" s="745"/>
      <c r="K62" s="30" t="s">
        <v>58</v>
      </c>
      <c r="L62" s="26">
        <v>250</v>
      </c>
      <c r="M62" s="262">
        <f>+G22</f>
        <v>8</v>
      </c>
      <c r="N62" s="59">
        <f>+L62*M62</f>
        <v>2000</v>
      </c>
      <c r="O62" s="31"/>
    </row>
    <row r="63" spans="2:15" ht="21" x14ac:dyDescent="0.25">
      <c r="B63" s="356"/>
      <c r="C63" s="742"/>
      <c r="D63" s="770"/>
      <c r="E63" s="770"/>
      <c r="F63" s="771"/>
      <c r="G63" s="742"/>
      <c r="H63" s="743"/>
      <c r="K63" s="30" t="s">
        <v>59</v>
      </c>
      <c r="L63" s="26">
        <v>280</v>
      </c>
      <c r="M63" s="262">
        <f>+G21</f>
        <v>3</v>
      </c>
      <c r="N63" s="59">
        <f>+L63*M63</f>
        <v>840</v>
      </c>
    </row>
    <row r="64" spans="2:15" ht="22" thickBot="1" x14ac:dyDescent="0.3">
      <c r="B64" s="356" t="s">
        <v>633</v>
      </c>
      <c r="C64" s="742" t="s">
        <v>860</v>
      </c>
      <c r="D64" s="770"/>
      <c r="E64" s="770"/>
      <c r="F64" s="771"/>
      <c r="G64" s="742" t="s">
        <v>861</v>
      </c>
      <c r="H64" s="743"/>
      <c r="K64" s="260" t="s">
        <v>47</v>
      </c>
      <c r="L64" s="280">
        <v>32</v>
      </c>
      <c r="M64" s="263">
        <f>+G25</f>
        <v>0</v>
      </c>
      <c r="N64" s="258">
        <f>+L64*M64</f>
        <v>0</v>
      </c>
      <c r="O64" s="261">
        <f>SUM(N61:N64)</f>
        <v>4040</v>
      </c>
    </row>
    <row r="65" spans="2:15" ht="21" x14ac:dyDescent="0.25">
      <c r="B65" s="357"/>
      <c r="C65" s="742" t="s">
        <v>862</v>
      </c>
      <c r="D65" s="770"/>
      <c r="E65" s="770"/>
      <c r="F65" s="771"/>
      <c r="G65" s="742" t="s">
        <v>861</v>
      </c>
      <c r="H65" s="743"/>
      <c r="L65" s="31"/>
      <c r="M65" s="31"/>
      <c r="N65" s="31"/>
    </row>
    <row r="66" spans="2:15" ht="21" x14ac:dyDescent="0.25">
      <c r="B66" s="356" t="s">
        <v>634</v>
      </c>
      <c r="C66" s="742"/>
      <c r="D66" s="770"/>
      <c r="E66" s="770"/>
      <c r="F66" s="771"/>
      <c r="G66" s="742"/>
      <c r="H66" s="743"/>
      <c r="L66" s="94" t="s">
        <v>88</v>
      </c>
      <c r="M66" s="95" t="s">
        <v>42</v>
      </c>
      <c r="N66" s="31"/>
    </row>
    <row r="67" spans="2:15" ht="21" x14ac:dyDescent="0.25">
      <c r="B67" s="794" t="s">
        <v>867</v>
      </c>
      <c r="C67" s="742" t="s">
        <v>863</v>
      </c>
      <c r="D67" s="770"/>
      <c r="E67" s="770"/>
      <c r="F67" s="771"/>
      <c r="G67" s="742" t="s">
        <v>861</v>
      </c>
      <c r="H67" s="743"/>
      <c r="K67" s="212" t="s">
        <v>49</v>
      </c>
      <c r="L67" s="212"/>
      <c r="M67" s="212"/>
      <c r="N67" s="212"/>
    </row>
    <row r="68" spans="2:15" ht="21" x14ac:dyDescent="0.25">
      <c r="B68" s="795"/>
      <c r="C68" s="742" t="s">
        <v>864</v>
      </c>
      <c r="D68" s="770"/>
      <c r="E68" s="770"/>
      <c r="F68" s="771"/>
      <c r="G68" s="742" t="s">
        <v>861</v>
      </c>
      <c r="H68" s="743"/>
      <c r="K68" t="s">
        <v>108</v>
      </c>
      <c r="L68" s="133">
        <v>1000</v>
      </c>
      <c r="N68" s="59">
        <f>+L68*M68</f>
        <v>0</v>
      </c>
    </row>
    <row r="69" spans="2:15" ht="21" x14ac:dyDescent="0.25">
      <c r="B69" s="356"/>
      <c r="C69" s="444"/>
      <c r="D69" s="445"/>
      <c r="E69" s="445"/>
      <c r="F69" s="446"/>
      <c r="G69" s="742"/>
      <c r="H69" s="743"/>
      <c r="K69" t="s">
        <v>275</v>
      </c>
      <c r="L69">
        <v>400</v>
      </c>
      <c r="M69">
        <v>1</v>
      </c>
      <c r="N69" s="59">
        <f>+L69*M69</f>
        <v>400</v>
      </c>
    </row>
    <row r="70" spans="2:15" ht="21" x14ac:dyDescent="0.25">
      <c r="B70" s="356" t="s">
        <v>635</v>
      </c>
      <c r="C70" s="742" t="s">
        <v>865</v>
      </c>
      <c r="D70" s="770"/>
      <c r="E70" s="770"/>
      <c r="F70" s="771"/>
      <c r="G70" s="742" t="s">
        <v>861</v>
      </c>
      <c r="H70" s="743"/>
      <c r="K70" t="s">
        <v>172</v>
      </c>
      <c r="N70" s="59">
        <f>+L70*M70</f>
        <v>0</v>
      </c>
    </row>
    <row r="71" spans="2:15" ht="22" thickBot="1" x14ac:dyDescent="0.3">
      <c r="B71" s="358"/>
      <c r="C71" s="742" t="s">
        <v>866</v>
      </c>
      <c r="D71" s="770"/>
      <c r="E71" s="770"/>
      <c r="F71" s="771"/>
      <c r="G71" s="742" t="s">
        <v>861</v>
      </c>
      <c r="H71" s="743"/>
      <c r="K71" s="25" t="s">
        <v>109</v>
      </c>
      <c r="L71" s="25"/>
      <c r="M71" s="25"/>
      <c r="N71" s="258"/>
      <c r="O71" s="259">
        <f>SUM(N68:N71)</f>
        <v>400</v>
      </c>
    </row>
    <row r="72" spans="2:15" ht="21" x14ac:dyDescent="0.25">
      <c r="B72" s="358"/>
      <c r="C72" s="742"/>
      <c r="D72" s="770"/>
      <c r="E72" s="770"/>
      <c r="F72" s="771"/>
      <c r="G72" s="742"/>
      <c r="H72" s="743"/>
    </row>
    <row r="73" spans="2:15" ht="21" x14ac:dyDescent="0.25">
      <c r="B73" s="452"/>
      <c r="C73" s="789" t="s">
        <v>868</v>
      </c>
      <c r="D73" s="796"/>
      <c r="E73" s="796"/>
      <c r="F73" s="790"/>
      <c r="G73" s="448"/>
      <c r="H73" s="451"/>
      <c r="L73" s="94" t="s">
        <v>88</v>
      </c>
      <c r="M73" s="95" t="s">
        <v>42</v>
      </c>
    </row>
    <row r="74" spans="2:15" ht="22" thickBot="1" x14ac:dyDescent="0.3">
      <c r="B74" s="453"/>
      <c r="C74" s="791" t="s">
        <v>272</v>
      </c>
      <c r="D74" s="792"/>
      <c r="E74" s="792"/>
      <c r="F74" s="793"/>
      <c r="G74" s="768"/>
      <c r="H74" s="769"/>
      <c r="K74" s="212" t="s">
        <v>44</v>
      </c>
      <c r="L74" s="212"/>
      <c r="M74" s="212"/>
      <c r="N74" s="212"/>
    </row>
    <row r="75" spans="2:15" x14ac:dyDescent="0.2">
      <c r="K75" t="s">
        <v>765</v>
      </c>
      <c r="L75" s="119">
        <v>800</v>
      </c>
      <c r="N75" s="59">
        <f>+L75*M75</f>
        <v>0</v>
      </c>
    </row>
    <row r="76" spans="2:15" x14ac:dyDescent="0.2">
      <c r="K76" t="s">
        <v>684</v>
      </c>
      <c r="L76" s="119"/>
      <c r="N76" s="59">
        <f>+L76*M76</f>
        <v>0</v>
      </c>
    </row>
    <row r="77" spans="2:15" x14ac:dyDescent="0.2">
      <c r="K77" t="s">
        <v>828</v>
      </c>
      <c r="L77" s="119">
        <v>6</v>
      </c>
      <c r="N77" s="59">
        <f t="shared" ref="N77:N84" si="2">+L77*M77</f>
        <v>0</v>
      </c>
    </row>
    <row r="78" spans="2:15" x14ac:dyDescent="0.2">
      <c r="K78" t="s">
        <v>731</v>
      </c>
      <c r="L78" s="119">
        <v>5</v>
      </c>
      <c r="N78" s="59">
        <f t="shared" si="2"/>
        <v>0</v>
      </c>
    </row>
    <row r="79" spans="2:15" x14ac:dyDescent="0.2">
      <c r="K79" t="s">
        <v>829</v>
      </c>
      <c r="L79" s="119">
        <v>6</v>
      </c>
      <c r="N79" s="59">
        <f t="shared" si="2"/>
        <v>0</v>
      </c>
    </row>
    <row r="80" spans="2:15" x14ac:dyDescent="0.2">
      <c r="K80" t="s">
        <v>674</v>
      </c>
      <c r="L80" s="119">
        <v>2</v>
      </c>
      <c r="N80" s="59">
        <f t="shared" si="2"/>
        <v>0</v>
      </c>
    </row>
    <row r="81" spans="11:15" x14ac:dyDescent="0.2">
      <c r="K81" t="s">
        <v>675</v>
      </c>
      <c r="L81" s="119">
        <v>2</v>
      </c>
      <c r="N81" s="59">
        <f t="shared" si="2"/>
        <v>0</v>
      </c>
    </row>
    <row r="82" spans="11:15" x14ac:dyDescent="0.2">
      <c r="K82" t="s">
        <v>683</v>
      </c>
      <c r="L82" s="119">
        <v>2</v>
      </c>
      <c r="N82" s="59">
        <f t="shared" si="2"/>
        <v>0</v>
      </c>
    </row>
    <row r="83" spans="11:15" x14ac:dyDescent="0.2">
      <c r="K83" t="s">
        <v>676</v>
      </c>
      <c r="L83" s="119">
        <v>2</v>
      </c>
      <c r="N83" s="59">
        <f t="shared" si="2"/>
        <v>0</v>
      </c>
    </row>
    <row r="84" spans="11:15" x14ac:dyDescent="0.2">
      <c r="K84" t="s">
        <v>648</v>
      </c>
      <c r="L84" s="119">
        <v>4</v>
      </c>
      <c r="N84" s="59">
        <f t="shared" si="2"/>
        <v>0</v>
      </c>
    </row>
    <row r="85" spans="11:15" x14ac:dyDescent="0.2">
      <c r="K85" t="s">
        <v>830</v>
      </c>
      <c r="L85" s="119">
        <v>3</v>
      </c>
      <c r="N85" s="59"/>
    </row>
    <row r="86" spans="11:15" ht="16" thickBot="1" x14ac:dyDescent="0.25">
      <c r="K86" s="25" t="s">
        <v>109</v>
      </c>
      <c r="L86" s="120"/>
      <c r="M86" s="25"/>
      <c r="N86" s="258"/>
      <c r="O86" s="259">
        <f>SUM(N75:N86)</f>
        <v>0</v>
      </c>
    </row>
    <row r="107" spans="2:12" ht="21" x14ac:dyDescent="0.25">
      <c r="B107" s="63"/>
      <c r="L107" s="31"/>
    </row>
    <row r="108" spans="2:12" x14ac:dyDescent="0.2">
      <c r="L108" s="31"/>
    </row>
    <row r="109" spans="2:12" x14ac:dyDescent="0.2">
      <c r="L109" s="31"/>
    </row>
    <row r="110" spans="2:12" x14ac:dyDescent="0.2">
      <c r="L110" s="31"/>
    </row>
    <row r="111" spans="2:12" x14ac:dyDescent="0.2">
      <c r="L111" s="31"/>
    </row>
    <row r="112" spans="2:12" x14ac:dyDescent="0.2">
      <c r="L112" s="31"/>
    </row>
    <row r="113" spans="12:12" x14ac:dyDescent="0.2">
      <c r="L113" s="31"/>
    </row>
  </sheetData>
  <mergeCells count="52">
    <mergeCell ref="E21:F21"/>
    <mergeCell ref="B7:C7"/>
    <mergeCell ref="E7:F7"/>
    <mergeCell ref="G7:H7"/>
    <mergeCell ref="B3:H3"/>
    <mergeCell ref="F4:F5"/>
    <mergeCell ref="G4:H5"/>
    <mergeCell ref="B6:F6"/>
    <mergeCell ref="G6:H6"/>
    <mergeCell ref="G12:G13"/>
    <mergeCell ref="G14:H14"/>
    <mergeCell ref="B19:C19"/>
    <mergeCell ref="E19:F19"/>
    <mergeCell ref="E20:F20"/>
    <mergeCell ref="E13:F13"/>
    <mergeCell ref="D59:E59"/>
    <mergeCell ref="E22:F22"/>
    <mergeCell ref="E23:F23"/>
    <mergeCell ref="E24:F24"/>
    <mergeCell ref="E25:F25"/>
    <mergeCell ref="B31:H31"/>
    <mergeCell ref="B55:E55"/>
    <mergeCell ref="D56:E56"/>
    <mergeCell ref="D57:E57"/>
    <mergeCell ref="D58:E58"/>
    <mergeCell ref="B26:C26"/>
    <mergeCell ref="E26:H26"/>
    <mergeCell ref="D60:E60"/>
    <mergeCell ref="G62:H62"/>
    <mergeCell ref="C63:F63"/>
    <mergeCell ref="G63:H63"/>
    <mergeCell ref="C64:F64"/>
    <mergeCell ref="G64:H64"/>
    <mergeCell ref="C65:F65"/>
    <mergeCell ref="G65:H65"/>
    <mergeCell ref="C66:F66"/>
    <mergeCell ref="G66:H66"/>
    <mergeCell ref="C67:F67"/>
    <mergeCell ref="G67:H67"/>
    <mergeCell ref="C72:F72"/>
    <mergeCell ref="G72:H72"/>
    <mergeCell ref="C74:F74"/>
    <mergeCell ref="G74:H74"/>
    <mergeCell ref="B67:B68"/>
    <mergeCell ref="C73:F73"/>
    <mergeCell ref="C68:F68"/>
    <mergeCell ref="G68:H68"/>
    <mergeCell ref="G69:H69"/>
    <mergeCell ref="C70:F70"/>
    <mergeCell ref="G70:H70"/>
    <mergeCell ref="C71:F71"/>
    <mergeCell ref="G71:H71"/>
  </mergeCells>
  <conditionalFormatting sqref="B31:H61">
    <cfRule type="cellIs" dxfId="57" priority="1" operator="between">
      <formula>1</formula>
      <formula>500</formula>
    </cfRule>
  </conditionalFormatting>
  <pageMargins left="0.7" right="0.7" top="0.75" bottom="0.75" header="0.3" footer="0.3"/>
  <pageSetup scale="1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Hoja1</vt:lpstr>
      <vt:lpstr>MAPA ESCUADRA</vt:lpstr>
      <vt:lpstr>COSTOS EVENTOS</vt:lpstr>
      <vt:lpstr>CONCENTRADO</vt:lpstr>
      <vt:lpstr>COTIZA BEBIDAS</vt:lpstr>
      <vt:lpstr>cotizador Banquetes</vt:lpstr>
      <vt:lpstr>Banquetes</vt:lpstr>
      <vt:lpstr>22 mzo 25 PEND PAGO</vt:lpstr>
      <vt:lpstr>11 abr 26</vt:lpstr>
      <vt:lpstr>25 abr 26 Sta Maria</vt:lpstr>
      <vt:lpstr>23 May 26</vt:lpstr>
      <vt:lpstr>Finca Haus Formato</vt:lpstr>
      <vt:lpstr>LOGISTICA  eventos</vt:lpstr>
      <vt:lpstr>Hoja2</vt:lpstr>
      <vt:lpstr>Finca 11 abr 26</vt:lpstr>
      <vt:lpstr>FINCA 17 ABR 26</vt:lpstr>
      <vt:lpstr>Finca 24 abr 26</vt:lpstr>
      <vt:lpstr>Finca 25 abr 26</vt:lpstr>
      <vt:lpstr>Finca 1 May 26</vt:lpstr>
      <vt:lpstr>Finca 2 May 26</vt:lpstr>
      <vt:lpstr>16 may 26</vt:lpstr>
      <vt:lpstr>6 jun 26</vt:lpstr>
      <vt:lpstr>FINCA 9 MAY 26</vt:lpstr>
    </vt:vector>
  </TitlesOfParts>
  <Manager/>
  <Company>www.intercambiosvirtuales.org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www.intercambiosvirtuales.org</dc:creator>
  <cp:keywords/>
  <dc:description/>
  <cp:lastModifiedBy>Cesar Omar Altamirano Vazquez</cp:lastModifiedBy>
  <cp:lastPrinted>2026-04-22T13:58:26Z</cp:lastPrinted>
  <dcterms:created xsi:type="dcterms:W3CDTF">2019-11-07T18:42:46Z</dcterms:created>
  <dcterms:modified xsi:type="dcterms:W3CDTF">2026-04-22T14:32:38Z</dcterms:modified>
  <cp:category/>
</cp:coreProperties>
</file>